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9215" windowHeight="12690" tabRatio="767" activeTab="0"/>
  </bookViews>
  <sheets>
    <sheet name="Einleitung" sheetId="1" r:id="rId1"/>
    <sheet name="Inhalt" sheetId="2" r:id="rId2"/>
    <sheet name="Beispiele" sheetId="3" r:id="rId3"/>
    <sheet name="Tabelle 1" sheetId="4" r:id="rId4"/>
    <sheet name="Tabelle 2" sheetId="5" r:id="rId5"/>
    <sheet name="Tabelle 3" sheetId="6" r:id="rId6"/>
    <sheet name="Tabelle 4" sheetId="7" r:id="rId7"/>
    <sheet name="Tabelle 5" sheetId="8" r:id="rId8"/>
    <sheet name="Tabelle 6" sheetId="9" r:id="rId9"/>
    <sheet name="Tabelle 7" sheetId="10" r:id="rId10"/>
    <sheet name="Tabelle 8" sheetId="11" r:id="rId11"/>
    <sheet name="Tabelle 9" sheetId="12" r:id="rId12"/>
    <sheet name="Tabelle 10" sheetId="13" r:id="rId13"/>
    <sheet name="Tabelle 11" sheetId="14" r:id="rId14"/>
    <sheet name="                               " sheetId="15" r:id="rId15"/>
    <sheet name="                             " sheetId="16" r:id="rId16"/>
    <sheet name="                           " sheetId="17" r:id="rId17"/>
  </sheets>
  <definedNames/>
  <calcPr fullCalcOnLoad="1"/>
</workbook>
</file>

<file path=xl/sharedStrings.xml><?xml version="1.0" encoding="utf-8"?>
<sst xmlns="http://schemas.openxmlformats.org/spreadsheetml/2006/main" count="1175" uniqueCount="1047">
  <si>
    <r>
      <rPr>
        <b/>
        <sz val="12"/>
        <color indexed="8"/>
        <rFont val="SwissReSans"/>
        <family val="2"/>
      </rPr>
      <t xml:space="preserve">Haz </t>
    </r>
    <r>
      <rPr>
        <sz val="12"/>
        <color indexed="8"/>
        <rFont val="SwissReSans"/>
        <family val="2"/>
      </rPr>
      <t xml:space="preserve">= Horizontazimut
</t>
    </r>
    <r>
      <rPr>
        <b/>
        <sz val="12"/>
        <color indexed="8"/>
        <rFont val="SwissReSans"/>
        <family val="2"/>
      </rPr>
      <t>hs</t>
    </r>
    <r>
      <rPr>
        <sz val="12"/>
        <color indexed="8"/>
        <rFont val="SwissReSans"/>
        <family val="2"/>
      </rPr>
      <t xml:space="preserve"> = scheinbare (beobachtete) Horizont- resp. Gestirnshöhe
</t>
    </r>
    <r>
      <rPr>
        <b/>
        <sz val="12"/>
        <color indexed="8"/>
        <rFont val="SwissReSans"/>
        <family val="2"/>
      </rPr>
      <t>φ</t>
    </r>
    <r>
      <rPr>
        <sz val="12"/>
        <color indexed="8"/>
        <rFont val="SwissReSans"/>
        <family val="2"/>
      </rPr>
      <t xml:space="preserve">  = Breitengrad</t>
    </r>
  </si>
  <si>
    <t>Suche nach Fixsternen, passend zur Ausrichtung einer architektonischen Line.
Abschätzen des Kalenderdatums aufgrund der berechneten Sonnendeklination</t>
  </si>
  <si>
    <t>Tab 4</t>
  </si>
  <si>
    <r>
      <rPr>
        <b/>
        <sz val="12"/>
        <color indexed="8"/>
        <rFont val="SwissReSans"/>
        <family val="2"/>
      </rPr>
      <t>Horizontazimute</t>
    </r>
    <r>
      <rPr>
        <sz val="12"/>
        <color indexed="8"/>
        <rFont val="SwissReSans"/>
        <family val="2"/>
      </rPr>
      <t xml:space="preserve"> berechnet für den </t>
    </r>
    <r>
      <rPr>
        <b/>
        <sz val="12"/>
        <color indexed="8"/>
        <rFont val="SwissReSans"/>
        <family val="2"/>
      </rPr>
      <t>Unter- und Oberrand</t>
    </r>
    <r>
      <rPr>
        <sz val="12"/>
        <color indexed="8"/>
        <rFont val="SwissReSans"/>
        <family val="2"/>
      </rPr>
      <t xml:space="preserve"> der Sonne</t>
    </r>
  </si>
  <si>
    <r>
      <rPr>
        <b/>
        <sz val="12"/>
        <color indexed="8"/>
        <rFont val="SwissReSans"/>
        <family val="2"/>
      </rPr>
      <t>hs</t>
    </r>
    <r>
      <rPr>
        <sz val="12"/>
        <color indexed="8"/>
        <rFont val="SwissReSans"/>
        <family val="2"/>
      </rPr>
      <t xml:space="preserve"> = scheinbare (beobachtete) Horizont- resp. Gestirnshöhe
</t>
    </r>
    <r>
      <rPr>
        <b/>
        <sz val="12"/>
        <color indexed="8"/>
        <rFont val="SwissReSans"/>
        <family val="2"/>
      </rPr>
      <t>δ</t>
    </r>
    <r>
      <rPr>
        <sz val="12"/>
        <color indexed="8"/>
        <rFont val="SwissReSans"/>
        <family val="2"/>
      </rPr>
      <t xml:space="preserve">   = Deklination des Sonne 
</t>
    </r>
    <r>
      <rPr>
        <b/>
        <sz val="12"/>
        <color indexed="8"/>
        <rFont val="SwissReSans"/>
        <family val="2"/>
      </rPr>
      <t>φ</t>
    </r>
    <r>
      <rPr>
        <sz val="12"/>
        <color indexed="8"/>
        <rFont val="SwissReSans"/>
        <family val="2"/>
      </rPr>
      <t xml:space="preserve">  = Breitengrad</t>
    </r>
  </si>
  <si>
    <r>
      <rPr>
        <sz val="12"/>
        <color indexed="8"/>
        <rFont val="SwissReSans"/>
        <family val="2"/>
      </rPr>
      <t>Atmosphärische Refraktion Parallaxe der Sonnenscheibe</t>
    </r>
    <r>
      <rPr>
        <sz val="11"/>
        <color indexed="8"/>
        <rFont val="SwissReSans"/>
        <family val="2"/>
      </rPr>
      <t xml:space="preserve">
</t>
    </r>
  </si>
  <si>
    <t>Berechnung des Auf- oder Untergangsazimutes, bezogen auf eine bekannte Sonnendeklination und eine beobachtete (scheinbare) Horizonthöhe</t>
  </si>
  <si>
    <t>Tab 5</t>
  </si>
  <si>
    <r>
      <rPr>
        <b/>
        <sz val="12"/>
        <color indexed="8"/>
        <rFont val="SwissReSans"/>
        <family val="2"/>
      </rPr>
      <t>Horizontazimute</t>
    </r>
    <r>
      <rPr>
        <sz val="12"/>
        <color indexed="8"/>
        <rFont val="SwissReSans"/>
        <family val="2"/>
      </rPr>
      <t xml:space="preserve"> berechnet für den </t>
    </r>
    <r>
      <rPr>
        <b/>
        <sz val="12"/>
        <color indexed="8"/>
        <rFont val="SwissReSans"/>
        <family val="2"/>
      </rPr>
      <t>Unter- und Oberrand</t>
    </r>
    <r>
      <rPr>
        <sz val="12"/>
        <color indexed="8"/>
        <rFont val="SwissReSans"/>
        <family val="2"/>
      </rPr>
      <t xml:space="preserve"> des Mondes</t>
    </r>
  </si>
  <si>
    <r>
      <rPr>
        <b/>
        <sz val="12"/>
        <color indexed="8"/>
        <rFont val="SwissReSans"/>
        <family val="2"/>
      </rPr>
      <t>hs</t>
    </r>
    <r>
      <rPr>
        <sz val="12"/>
        <color indexed="8"/>
        <rFont val="SwissReSans"/>
        <family val="2"/>
      </rPr>
      <t xml:space="preserve"> = scheinbare (beobachtete) Horizont- resp. Gestirnshöhe
</t>
    </r>
    <r>
      <rPr>
        <b/>
        <sz val="12"/>
        <color indexed="8"/>
        <rFont val="SwissReSans"/>
        <family val="2"/>
      </rPr>
      <t>δ</t>
    </r>
    <r>
      <rPr>
        <sz val="12"/>
        <color indexed="8"/>
        <rFont val="SwissReSans"/>
        <family val="2"/>
      </rPr>
      <t xml:space="preserve">   = Deklination des Mondes 
</t>
    </r>
    <r>
      <rPr>
        <b/>
        <sz val="12"/>
        <color indexed="8"/>
        <rFont val="SwissReSans"/>
        <family val="2"/>
      </rPr>
      <t>φ</t>
    </r>
    <r>
      <rPr>
        <sz val="12"/>
        <color indexed="8"/>
        <rFont val="SwissReSans"/>
        <family val="2"/>
      </rPr>
      <t xml:space="preserve">  = Breitengrad</t>
    </r>
  </si>
  <si>
    <r>
      <rPr>
        <sz val="12"/>
        <color indexed="8"/>
        <rFont val="SwissReSans"/>
        <family val="2"/>
      </rPr>
      <t>Atmosphärische Refraktion Parallaxe der Mondscheibe
Höhenparallaxe des Mondes</t>
    </r>
    <r>
      <rPr>
        <sz val="11"/>
        <color indexed="8"/>
        <rFont val="SwissReSans"/>
        <family val="2"/>
      </rPr>
      <t xml:space="preserve">
</t>
    </r>
  </si>
  <si>
    <t>Berechnung des Auf- oder Untergangsazimutes, bezogen auf eine bekannte Monddeklination und eine beobachtete (scheinbare) Horizonthöhe</t>
  </si>
  <si>
    <t>Tab 6</t>
  </si>
  <si>
    <r>
      <rPr>
        <b/>
        <sz val="12"/>
        <color indexed="8"/>
        <rFont val="SwissReSans"/>
        <family val="2"/>
      </rPr>
      <t>hs</t>
    </r>
    <r>
      <rPr>
        <sz val="12"/>
        <color indexed="8"/>
        <rFont val="SwissReSans"/>
        <family val="2"/>
      </rPr>
      <t xml:space="preserve"> = scheinbare (beobachtete) Horizont- resp. Gestirnshöhe
</t>
    </r>
    <r>
      <rPr>
        <b/>
        <sz val="12"/>
        <color indexed="8"/>
        <rFont val="SwissReSans"/>
        <family val="2"/>
      </rPr>
      <t>Haz</t>
    </r>
    <r>
      <rPr>
        <sz val="12"/>
        <color indexed="8"/>
        <rFont val="SwissReSans"/>
        <family val="2"/>
      </rPr>
      <t xml:space="preserve">   = Horizontazimut auf der Höhe hs 
</t>
    </r>
    <r>
      <rPr>
        <b/>
        <sz val="12"/>
        <color indexed="8"/>
        <rFont val="SwissReSans"/>
        <family val="2"/>
      </rPr>
      <t>φ</t>
    </r>
    <r>
      <rPr>
        <sz val="12"/>
        <color indexed="8"/>
        <rFont val="SwissReSans"/>
        <family val="2"/>
      </rPr>
      <t xml:space="preserve">  = Breitengrad</t>
    </r>
  </si>
  <si>
    <t>Tab 7</t>
  </si>
  <si>
    <r>
      <rPr>
        <b/>
        <sz val="12"/>
        <color indexed="8"/>
        <rFont val="SwissReSans"/>
        <family val="2"/>
      </rPr>
      <t>Auf- und Untergangswinkel</t>
    </r>
    <r>
      <rPr>
        <sz val="12"/>
        <color indexed="8"/>
        <rFont val="SwissReSans"/>
        <family val="2"/>
      </rPr>
      <t xml:space="preserve"> berechnet für Planeten, Fixsterne oder die Scheibenmitte der Sonne</t>
    </r>
  </si>
  <si>
    <r>
      <rPr>
        <b/>
        <sz val="12"/>
        <color indexed="8"/>
        <rFont val="SwissReSans"/>
        <family val="2"/>
      </rPr>
      <t xml:space="preserve">Az </t>
    </r>
    <r>
      <rPr>
        <sz val="12"/>
        <color indexed="8"/>
        <rFont val="SwissReSans"/>
        <family val="2"/>
      </rPr>
      <t xml:space="preserve">= Beobachtetes Auf- oder Untergangsazimut
(Variante </t>
    </r>
    <r>
      <rPr>
        <b/>
        <sz val="12"/>
        <color indexed="8"/>
        <rFont val="SwissReSans"/>
        <family val="2"/>
      </rPr>
      <t>B</t>
    </r>
    <r>
      <rPr>
        <sz val="12"/>
        <color indexed="8"/>
        <rFont val="SwissReSans"/>
        <family val="2"/>
      </rPr>
      <t xml:space="preserve">: statt </t>
    </r>
    <r>
      <rPr>
        <b/>
        <sz val="12"/>
        <color indexed="8"/>
        <rFont val="SwissReSans"/>
        <family val="2"/>
      </rPr>
      <t>Az</t>
    </r>
    <r>
      <rPr>
        <sz val="12"/>
        <color indexed="8"/>
        <rFont val="SwissReSans"/>
        <family val="2"/>
      </rPr>
      <t xml:space="preserve">, Deklination </t>
    </r>
    <r>
      <rPr>
        <b/>
        <sz val="12"/>
        <color indexed="8"/>
        <rFont val="Calibri"/>
        <family val="2"/>
      </rPr>
      <t>δ</t>
    </r>
    <r>
      <rPr>
        <sz val="12"/>
        <color indexed="8"/>
        <rFont val="Calibri"/>
        <family val="2"/>
      </rPr>
      <t>)</t>
    </r>
    <r>
      <rPr>
        <sz val="12"/>
        <color indexed="8"/>
        <rFont val="SwissReSans"/>
        <family val="2"/>
      </rPr>
      <t xml:space="preserve"> 
</t>
    </r>
    <r>
      <rPr>
        <b/>
        <sz val="12"/>
        <color indexed="8"/>
        <rFont val="SwissReSans"/>
        <family val="2"/>
      </rPr>
      <t xml:space="preserve">hs </t>
    </r>
    <r>
      <rPr>
        <sz val="12"/>
        <color indexed="8"/>
        <rFont val="SwissReSans"/>
        <family val="2"/>
      </rPr>
      <t xml:space="preserve">= scheinbare (beobachtete) Horizont- resp. Gestirnshöhe
</t>
    </r>
    <r>
      <rPr>
        <b/>
        <sz val="12"/>
        <color indexed="8"/>
        <rFont val="SwissReSans"/>
        <family val="2"/>
      </rPr>
      <t>φ</t>
    </r>
    <r>
      <rPr>
        <sz val="12"/>
        <color indexed="8"/>
        <rFont val="SwissReSans"/>
        <family val="2"/>
      </rPr>
      <t xml:space="preserve">  = Breitengrad</t>
    </r>
  </si>
  <si>
    <t>Berechnung des Auf- oder Untergangswinkels bezogen auf ein beobachtetes Horizontazimut und eine scheinbare Horizonthöhe</t>
  </si>
  <si>
    <t>Tab 8</t>
  </si>
  <si>
    <r>
      <rPr>
        <b/>
        <sz val="12"/>
        <color indexed="8"/>
        <rFont val="SwissReSans"/>
        <family val="2"/>
      </rPr>
      <t>Schiefe der Ekliptik</t>
    </r>
    <r>
      <rPr>
        <sz val="12"/>
        <color indexed="8"/>
        <rFont val="SwissReSans"/>
        <family val="2"/>
      </rPr>
      <t xml:space="preserve"> </t>
    </r>
    <r>
      <rPr>
        <b/>
        <sz val="14"/>
        <color indexed="8"/>
        <rFont val="Calibri"/>
        <family val="2"/>
      </rPr>
      <t xml:space="preserve">ε, </t>
    </r>
    <r>
      <rPr>
        <sz val="12"/>
        <color indexed="8"/>
        <rFont val="SwissReSans"/>
        <family val="2"/>
      </rPr>
      <t xml:space="preserve">für einen (prä-) historischen Zeitpunkt. Näherungs-weise Berechnung der  </t>
    </r>
    <r>
      <rPr>
        <b/>
        <sz val="12"/>
        <color indexed="8"/>
        <rFont val="SwissReSans"/>
        <family val="2"/>
      </rPr>
      <t>Deklinations-werte für Sonnen- und Mondwenden, sowie der solaren Zwischenazimute.</t>
    </r>
  </si>
  <si>
    <r>
      <rPr>
        <b/>
        <sz val="12"/>
        <color indexed="8"/>
        <rFont val="SwissReSans"/>
        <family val="2"/>
      </rPr>
      <t>T</t>
    </r>
    <r>
      <rPr>
        <sz val="12"/>
        <color indexed="8"/>
        <rFont val="SwissReSans"/>
        <family val="2"/>
      </rPr>
      <t xml:space="preserve"> = Anzahl "Julianische Jahrhunderte" ab Epoche J2000.0
Beispiele: 2000 v. Chr.  =  – 40   
                               Jahr 0 = – 20
                   1000 n. Chr.  = – 10 </t>
    </r>
  </si>
  <si>
    <r>
      <t xml:space="preserve">Die Ekliptikschiefe </t>
    </r>
    <r>
      <rPr>
        <sz val="12"/>
        <color indexed="8"/>
        <rFont val="Calibri"/>
        <family val="2"/>
      </rPr>
      <t>ε</t>
    </r>
    <r>
      <rPr>
        <sz val="11"/>
        <color indexed="8"/>
        <rFont val="SwissReSans"/>
        <family val="2"/>
      </rPr>
      <t xml:space="preserve"> erlaubt, für die meisten archäoastronomischen Fragestellungen  genügend genau, die Sonnen- und Mondwendedeklinationen, sowie der solaren Zwischenazimute zu einer früheren Epoche zu berechnen </t>
    </r>
  </si>
  <si>
    <t>Tab 9</t>
  </si>
  <si>
    <r>
      <rPr>
        <b/>
        <sz val="12"/>
        <color indexed="8"/>
        <rFont val="SwissReSans"/>
        <family val="2"/>
      </rPr>
      <t xml:space="preserve">Scheinbare Horizonthöhe </t>
    </r>
    <r>
      <rPr>
        <b/>
        <sz val="12"/>
        <color indexed="8"/>
        <rFont val="SwissReSans"/>
        <family val="2"/>
      </rPr>
      <t>hs</t>
    </r>
    <r>
      <rPr>
        <sz val="12"/>
        <color indexed="8"/>
        <rFont val="SwissReSans"/>
        <family val="2"/>
      </rPr>
      <t xml:space="preserve"> (Vertikalwinkel) berechnet aus Höhendifferenz und Horizontal-distanz zwischen Standort und Horizontpunkt</t>
    </r>
  </si>
  <si>
    <r>
      <rPr>
        <b/>
        <sz val="12"/>
        <color indexed="8"/>
        <rFont val="SwissReSans"/>
        <family val="2"/>
      </rPr>
      <t xml:space="preserve">ho </t>
    </r>
    <r>
      <rPr>
        <sz val="12"/>
        <color indexed="8"/>
        <rFont val="SwissReSans"/>
        <family val="2"/>
      </rPr>
      <t xml:space="preserve">= Höhe des Objektstandortes 
</t>
    </r>
    <r>
      <rPr>
        <b/>
        <sz val="12"/>
        <color indexed="8"/>
        <rFont val="SwissReSans"/>
        <family val="2"/>
      </rPr>
      <t xml:space="preserve">hz </t>
    </r>
    <r>
      <rPr>
        <sz val="12"/>
        <color indexed="8"/>
        <rFont val="SwissReSans"/>
        <family val="2"/>
      </rPr>
      <t xml:space="preserve">= Höhe des Horizontpunktes
</t>
    </r>
    <r>
      <rPr>
        <b/>
        <sz val="12"/>
        <color indexed="8"/>
        <rFont val="SwissReSans"/>
        <family val="2"/>
      </rPr>
      <t>D</t>
    </r>
    <r>
      <rPr>
        <sz val="12"/>
        <color indexed="8"/>
        <rFont val="SwissReSans"/>
        <family val="2"/>
      </rPr>
      <t xml:space="preserve">  = Horizontaldistanz zwischen </t>
    </r>
    <r>
      <rPr>
        <b/>
        <sz val="12"/>
        <color indexed="8"/>
        <rFont val="SwissReSans"/>
        <family val="2"/>
      </rPr>
      <t>ho</t>
    </r>
    <r>
      <rPr>
        <sz val="12"/>
        <color indexed="8"/>
        <rFont val="SwissReSans"/>
        <family val="2"/>
      </rPr>
      <t xml:space="preserve"> und </t>
    </r>
    <r>
      <rPr>
        <b/>
        <sz val="12"/>
        <color indexed="8"/>
        <rFont val="SwissReSans"/>
        <family val="2"/>
      </rPr>
      <t>hz</t>
    </r>
  </si>
  <si>
    <r>
      <rPr>
        <sz val="12"/>
        <color indexed="8"/>
        <rFont val="SwissReSans"/>
        <family val="2"/>
      </rPr>
      <t>Erdkrümmung
Atmosphärische Refraktion</t>
    </r>
    <r>
      <rPr>
        <sz val="11"/>
        <color indexed="8"/>
        <rFont val="SwissReSans"/>
        <family val="2"/>
      </rPr>
      <t xml:space="preserve">
 </t>
    </r>
  </si>
  <si>
    <t>Berechnung des vertikalen Horizontwinkels basierend auf den Höhenkoten am Objektstandort und am Horizontpunkt</t>
  </si>
  <si>
    <t>Tab 10</t>
  </si>
  <si>
    <r>
      <rPr>
        <b/>
        <sz val="12"/>
        <color indexed="8"/>
        <rFont val="SwissReSans"/>
        <family val="2"/>
      </rPr>
      <t>Sonnendeklination der einzelnen Kalendertage.</t>
    </r>
    <r>
      <rPr>
        <sz val="12"/>
        <color indexed="8"/>
        <rFont val="SwissReSans"/>
        <family val="2"/>
      </rPr>
      <t xml:space="preserve"> 
In Jahrtausendschritten wird der Schwankung der Ekliptikschiefe Rechnung getragen.</t>
    </r>
  </si>
  <si>
    <t>Langperiodische Schwankung der Ekliptikschiefe (Erdachsenneigung)</t>
  </si>
  <si>
    <t>Deklinationswerte für die Berechnung der Horizontazimute in den Tabellen 1,2,4,5.
Abschätzung des Kalendertages zur Ausrichtung einer architektonischen Linie.</t>
  </si>
  <si>
    <r>
      <t xml:space="preserve">Auf- und Untergangsazimute </t>
    </r>
    <r>
      <rPr>
        <b/>
        <i/>
        <sz val="20"/>
        <color indexed="8"/>
        <rFont val="SwissReSans"/>
        <family val="2"/>
      </rPr>
      <t xml:space="preserve">Aa </t>
    </r>
    <r>
      <rPr>
        <b/>
        <sz val="20"/>
        <color indexed="8"/>
        <rFont val="SwissReSans"/>
        <family val="2"/>
      </rPr>
      <t xml:space="preserve">und </t>
    </r>
    <r>
      <rPr>
        <b/>
        <i/>
        <sz val="20"/>
        <color indexed="8"/>
        <rFont val="SwissReSans"/>
        <family val="2"/>
      </rPr>
      <t xml:space="preserve">Au </t>
    </r>
  </si>
  <si>
    <t>berechnet mit Refraktionskorrektur für die punktförmig erscheinenden Planeten und  Fixsterne sowie die Scheibenmitte der Sonne,</t>
  </si>
  <si>
    <r>
      <t>in Funktion der Deklination</t>
    </r>
    <r>
      <rPr>
        <b/>
        <i/>
        <sz val="14"/>
        <color indexed="8"/>
        <rFont val="SwissReSans"/>
        <family val="2"/>
      </rPr>
      <t xml:space="preserve"> δ</t>
    </r>
    <r>
      <rPr>
        <b/>
        <sz val="14"/>
        <color indexed="8"/>
        <rFont val="SwissReSans"/>
        <family val="2"/>
      </rPr>
      <t xml:space="preserve">, des Breitengrades </t>
    </r>
    <r>
      <rPr>
        <b/>
        <i/>
        <sz val="14"/>
        <color indexed="8"/>
        <rFont val="SwissReSans"/>
        <family val="2"/>
      </rPr>
      <t>φ</t>
    </r>
    <r>
      <rPr>
        <b/>
        <sz val="14"/>
        <color indexed="8"/>
        <rFont val="SwissReSans"/>
        <family val="2"/>
      </rPr>
      <t xml:space="preserve"> und der scheinbaren (beobachteten) Horizont- oder Gestirnshöhe </t>
    </r>
    <r>
      <rPr>
        <b/>
        <i/>
        <sz val="14"/>
        <color indexed="8"/>
        <rFont val="SwissReSans"/>
        <family val="2"/>
      </rPr>
      <t>hs</t>
    </r>
  </si>
  <si>
    <t>Eingabe</t>
  </si>
  <si>
    <t>Formeln:</t>
  </si>
  <si>
    <r>
      <rPr>
        <sz val="14"/>
        <color indexed="56"/>
        <rFont val="Calibri"/>
        <family val="2"/>
      </rPr>
      <t xml:space="preserve">Deklination </t>
    </r>
    <r>
      <rPr>
        <b/>
        <i/>
        <sz val="14"/>
        <color indexed="56"/>
        <rFont val="Calibri"/>
        <family val="2"/>
      </rPr>
      <t>δ:</t>
    </r>
  </si>
  <si>
    <t>(Eingabe in</t>
  </si>
  <si>
    <r>
      <rPr>
        <sz val="14"/>
        <color indexed="56"/>
        <rFont val="Calibri"/>
        <family val="2"/>
      </rPr>
      <t xml:space="preserve">Breitengrad </t>
    </r>
    <r>
      <rPr>
        <b/>
        <i/>
        <sz val="14"/>
        <color indexed="56"/>
        <rFont val="Calibri"/>
        <family val="2"/>
      </rPr>
      <t>φ:</t>
    </r>
  </si>
  <si>
    <t>Dezimalgrad)</t>
  </si>
  <si>
    <r>
      <t xml:space="preserve">Horizont-/Gestirnshöhe </t>
    </r>
    <r>
      <rPr>
        <b/>
        <i/>
        <sz val="14"/>
        <color indexed="56"/>
        <rFont val="Calibri"/>
        <family val="2"/>
      </rPr>
      <t>hs:</t>
    </r>
  </si>
  <si>
    <t>Resultate</t>
  </si>
  <si>
    <t>(in Dez Grad)</t>
  </si>
  <si>
    <r>
      <t xml:space="preserve">berechnet </t>
    </r>
    <r>
      <rPr>
        <b/>
        <i/>
        <sz val="14"/>
        <color indexed="8"/>
        <rFont val="SwissReSans"/>
        <family val="2"/>
      </rPr>
      <t>ohne Refraktionskorrektur</t>
    </r>
    <r>
      <rPr>
        <b/>
        <sz val="14"/>
        <color indexed="8"/>
        <rFont val="SwissReSans"/>
        <family val="2"/>
      </rPr>
      <t xml:space="preserve"> für die punktförmig erscheinenden Planeten und  Fixsterne, sowie die Scheibenmitte der Sonne</t>
    </r>
  </si>
  <si>
    <r>
      <t xml:space="preserve"> in Funktion der Deklination</t>
    </r>
    <r>
      <rPr>
        <b/>
        <i/>
        <sz val="14"/>
        <color indexed="8"/>
        <rFont val="SwissReSans"/>
        <family val="2"/>
      </rPr>
      <t xml:space="preserve"> δ</t>
    </r>
    <r>
      <rPr>
        <b/>
        <sz val="14"/>
        <color indexed="8"/>
        <rFont val="SwissReSans"/>
        <family val="2"/>
      </rPr>
      <t xml:space="preserve">, des Breitengrades </t>
    </r>
    <r>
      <rPr>
        <b/>
        <i/>
        <sz val="14"/>
        <color indexed="8"/>
        <rFont val="SwissReSans"/>
        <family val="2"/>
      </rPr>
      <t>φ</t>
    </r>
    <r>
      <rPr>
        <b/>
        <sz val="14"/>
        <color indexed="8"/>
        <rFont val="SwissReSans"/>
        <family val="2"/>
      </rPr>
      <t xml:space="preserve"> und der wahren (rechnerischen) Horizont- oder Gestirnshöhe </t>
    </r>
    <r>
      <rPr>
        <b/>
        <i/>
        <sz val="14"/>
        <color indexed="8"/>
        <rFont val="SwissReSans"/>
        <family val="2"/>
      </rPr>
      <t xml:space="preserve">hw </t>
    </r>
  </si>
  <si>
    <r>
      <t xml:space="preserve">Deklination </t>
    </r>
    <r>
      <rPr>
        <b/>
        <i/>
        <sz val="14"/>
        <color indexed="56"/>
        <rFont val="Calibri"/>
        <family val="2"/>
      </rPr>
      <t>δ:</t>
    </r>
  </si>
  <si>
    <r>
      <t xml:space="preserve">Breitengrad </t>
    </r>
    <r>
      <rPr>
        <b/>
        <i/>
        <sz val="14"/>
        <color indexed="56"/>
        <rFont val="Calibri"/>
        <family val="2"/>
      </rPr>
      <t>φ:</t>
    </r>
  </si>
  <si>
    <r>
      <t xml:space="preserve">Wahre Höhe </t>
    </r>
    <r>
      <rPr>
        <b/>
        <i/>
        <sz val="14"/>
        <color indexed="56"/>
        <rFont val="Calibri"/>
        <family val="2"/>
      </rPr>
      <t>hw:</t>
    </r>
  </si>
  <si>
    <t>Deklinationswert  zu einem beobachteten Horizontazimut Haz</t>
  </si>
  <si>
    <t>berechnet mit Refraktionskorrektur für die punktförmig erscheinenden Planeten und  Fixsterne sowie die Scheibenmitte</t>
  </si>
  <si>
    <r>
      <t xml:space="preserve">der Sonne in Funktion des Breitengrades </t>
    </r>
    <r>
      <rPr>
        <b/>
        <i/>
        <sz val="14"/>
        <color indexed="8"/>
        <rFont val="SwissReSans"/>
        <family val="2"/>
      </rPr>
      <t>φ,</t>
    </r>
    <r>
      <rPr>
        <b/>
        <sz val="14"/>
        <color indexed="8"/>
        <rFont val="SwissReSans"/>
        <family val="2"/>
      </rPr>
      <t xml:space="preserve"> der scheinbaren Horizonthöhe </t>
    </r>
    <r>
      <rPr>
        <b/>
        <i/>
        <sz val="14"/>
        <color indexed="8"/>
        <rFont val="SwissReSans"/>
        <family val="2"/>
      </rPr>
      <t>hs</t>
    </r>
    <r>
      <rPr>
        <b/>
        <sz val="14"/>
        <color indexed="8"/>
        <rFont val="SwissReSans"/>
        <family val="2"/>
      </rPr>
      <t xml:space="preserve">, </t>
    </r>
  </si>
  <si>
    <r>
      <t xml:space="preserve">sowie des scheinbaren Auf- oder Untergangsazimutes am Horizont </t>
    </r>
    <r>
      <rPr>
        <b/>
        <i/>
        <sz val="14"/>
        <color indexed="8"/>
        <rFont val="SwissReSans"/>
        <family val="2"/>
      </rPr>
      <t>Haz</t>
    </r>
  </si>
  <si>
    <r>
      <t xml:space="preserve">Horizonthöhe </t>
    </r>
    <r>
      <rPr>
        <b/>
        <i/>
        <sz val="14"/>
        <color indexed="56"/>
        <rFont val="Calibri"/>
        <family val="2"/>
      </rPr>
      <t>hs:</t>
    </r>
  </si>
  <si>
    <r>
      <t xml:space="preserve">Horizontazimut </t>
    </r>
    <r>
      <rPr>
        <b/>
        <i/>
        <sz val="14"/>
        <color indexed="56"/>
        <rFont val="Calibri"/>
        <family val="2"/>
      </rPr>
      <t>Haz:</t>
    </r>
  </si>
  <si>
    <t>Resultat</t>
  </si>
  <si>
    <t>Formel:</t>
  </si>
  <si>
    <t>mit Korrektur der Refraktion und der Parallaxe eines mittleren halben Sonnenscheibendurchmessers von ca. 0.27°</t>
  </si>
  <si>
    <r>
      <t xml:space="preserve">in Funktion der Deklination </t>
    </r>
    <r>
      <rPr>
        <b/>
        <i/>
        <sz val="14"/>
        <color indexed="8"/>
        <rFont val="SwissReSans"/>
        <family val="2"/>
      </rPr>
      <t>δ</t>
    </r>
    <r>
      <rPr>
        <b/>
        <sz val="14"/>
        <color indexed="8"/>
        <rFont val="SwissReSans"/>
        <family val="2"/>
      </rPr>
      <t xml:space="preserve">, des Breitengrades </t>
    </r>
    <r>
      <rPr>
        <b/>
        <i/>
        <sz val="14"/>
        <color indexed="8"/>
        <rFont val="SwissReSans"/>
        <family val="2"/>
      </rPr>
      <t>φ</t>
    </r>
    <r>
      <rPr>
        <b/>
        <sz val="14"/>
        <color indexed="8"/>
        <rFont val="SwissReSans"/>
        <family val="2"/>
      </rPr>
      <t xml:space="preserve"> und der scheinbaren (beobachteten) Horizonthöhe </t>
    </r>
    <r>
      <rPr>
        <b/>
        <i/>
        <sz val="14"/>
        <color indexed="8"/>
        <rFont val="SwissReSans"/>
        <family val="2"/>
      </rPr>
      <t>hs</t>
    </r>
  </si>
  <si>
    <t>A:   Oberrand der Sonne</t>
  </si>
  <si>
    <t>B:   Unterrand der Sonne</t>
  </si>
  <si>
    <r>
      <t xml:space="preserve">in Funktion der Deklination </t>
    </r>
    <r>
      <rPr>
        <b/>
        <i/>
        <sz val="13"/>
        <color indexed="8"/>
        <rFont val="SwissReSans"/>
        <family val="2"/>
      </rPr>
      <t>δ</t>
    </r>
    <r>
      <rPr>
        <b/>
        <sz val="13"/>
        <color indexed="8"/>
        <rFont val="SwissReSans"/>
        <family val="2"/>
      </rPr>
      <t xml:space="preserve">, des Breitengrades </t>
    </r>
    <r>
      <rPr>
        <b/>
        <i/>
        <sz val="13"/>
        <color indexed="8"/>
        <rFont val="SwissReSans"/>
        <family val="2"/>
      </rPr>
      <t>φ</t>
    </r>
    <r>
      <rPr>
        <b/>
        <sz val="13"/>
        <color indexed="8"/>
        <rFont val="SwissReSans"/>
        <family val="2"/>
      </rPr>
      <t xml:space="preserve"> und der scheinbaren (beobachteten) Horizonthöhe </t>
    </r>
    <r>
      <rPr>
        <b/>
        <i/>
        <sz val="13"/>
        <color indexed="8"/>
        <rFont val="SwissReSans"/>
        <family val="2"/>
      </rPr>
      <t>hs</t>
    </r>
    <r>
      <rPr>
        <b/>
        <sz val="13"/>
        <color indexed="8"/>
        <rFont val="SwissReSans"/>
        <family val="2"/>
      </rPr>
      <t xml:space="preserve">, </t>
    </r>
  </si>
  <si>
    <t xml:space="preserve">mit Korrektur der Refraktion, der Parallaxe eines mittleren halben Mondscheibendurchmessers von ca. 0.27° und der Höhenparallaxe infolge  </t>
  </si>
  <si>
    <t>der Abweichung des Beobachtungsstandortes (topozentrisch) vom Erdmittelpunkt (geozentrisch)</t>
  </si>
  <si>
    <t>A:   Oberrand des Mondes</t>
  </si>
  <si>
    <t>B:   Unterrand des Mondes</t>
  </si>
  <si>
    <t>Verschiebung des Horizontazimutes bei der Reduktion auf den mathematischen Horizont</t>
  </si>
  <si>
    <t>Gestirnsdeklination am Untergangspunkt</t>
  </si>
  <si>
    <t xml:space="preserve">Eingegebene Werte für zirkumpolare Sterne, welche bei der gegebenen Horizonthöhe nie untergehen </t>
  </si>
  <si>
    <t>Auf- und Untergangswinkel</t>
  </si>
  <si>
    <r>
      <rPr>
        <b/>
        <sz val="16"/>
        <color indexed="8"/>
        <rFont val="SwissReSans"/>
        <family val="2"/>
      </rPr>
      <t>A:</t>
    </r>
    <r>
      <rPr>
        <b/>
        <sz val="13"/>
        <color indexed="8"/>
        <rFont val="SwissReSans"/>
        <family val="2"/>
      </rPr>
      <t xml:space="preserve">   berechnet mit Refraktionskorrektur für die punktförmig erscheinenden Planeten und  Fixsterne sowie die Scheibenmitte der Sonne </t>
    </r>
    <r>
      <rPr>
        <b/>
        <sz val="13"/>
        <color indexed="8"/>
        <rFont val="SwissReSans"/>
        <family val="2"/>
      </rPr>
      <t xml:space="preserve"> </t>
    </r>
  </si>
  <si>
    <r>
      <t xml:space="preserve">in Funktion des Horizontazimutes </t>
    </r>
    <r>
      <rPr>
        <b/>
        <i/>
        <sz val="14"/>
        <color indexed="8"/>
        <rFont val="SwissReSans"/>
        <family val="2"/>
      </rPr>
      <t>Haz,</t>
    </r>
    <r>
      <rPr>
        <b/>
        <sz val="14"/>
        <color indexed="8"/>
        <rFont val="SwissReSans"/>
        <family val="2"/>
      </rPr>
      <t xml:space="preserve"> des Breitengrades </t>
    </r>
    <r>
      <rPr>
        <b/>
        <i/>
        <sz val="14"/>
        <color indexed="8"/>
        <rFont val="SwissReSans"/>
        <family val="2"/>
      </rPr>
      <t>φ</t>
    </r>
    <r>
      <rPr>
        <b/>
        <sz val="14"/>
        <color indexed="8"/>
        <rFont val="SwissReSans"/>
        <family val="2"/>
      </rPr>
      <t xml:space="preserve"> und der scheinbaren (beobachteten) Horizonthöhe</t>
    </r>
    <r>
      <rPr>
        <b/>
        <i/>
        <sz val="14"/>
        <color indexed="8"/>
        <rFont val="SwissReSans"/>
        <family val="2"/>
      </rPr>
      <t xml:space="preserve"> hs</t>
    </r>
    <r>
      <rPr>
        <b/>
        <sz val="14"/>
        <color indexed="8"/>
        <rFont val="SwissReSans"/>
        <family val="2"/>
      </rPr>
      <t xml:space="preserve"> </t>
    </r>
  </si>
  <si>
    <r>
      <t xml:space="preserve">Auf-/Untergangswinkel </t>
    </r>
    <r>
      <rPr>
        <b/>
        <i/>
        <sz val="14"/>
        <color indexed="10"/>
        <rFont val="Calibri"/>
        <family val="2"/>
      </rPr>
      <t>α</t>
    </r>
    <r>
      <rPr>
        <b/>
        <i/>
        <sz val="14"/>
        <color indexed="10"/>
        <rFont val="Calibri"/>
        <family val="2"/>
      </rPr>
      <t>:</t>
    </r>
  </si>
  <si>
    <r>
      <rPr>
        <sz val="13"/>
        <color indexed="8"/>
        <rFont val="SwissReSans"/>
        <family val="2"/>
      </rPr>
      <t>Azimuteingaben für zirkumpolare Sterne, welche bei der gegebenen Horizonthöhe nie untergehen,</t>
    </r>
    <r>
      <rPr>
        <sz val="11"/>
        <color indexed="8"/>
        <rFont val="SwissReSans"/>
        <family val="2"/>
      </rPr>
      <t xml:space="preserve"> </t>
    </r>
  </si>
  <si>
    <r>
      <t xml:space="preserve">werden im Resultatfeld mit  </t>
    </r>
    <r>
      <rPr>
        <sz val="13"/>
        <color indexed="10"/>
        <rFont val="SwissReSans"/>
        <family val="2"/>
      </rPr>
      <t>"#Zahl!"</t>
    </r>
    <r>
      <rPr>
        <sz val="13"/>
        <color indexed="8"/>
        <rFont val="SwissReSans"/>
        <family val="2"/>
      </rPr>
      <t xml:space="preserve"> quittiert</t>
    </r>
  </si>
  <si>
    <r>
      <rPr>
        <b/>
        <sz val="16"/>
        <color indexed="8"/>
        <rFont val="SwissReSans"/>
        <family val="2"/>
      </rPr>
      <t>B:</t>
    </r>
    <r>
      <rPr>
        <b/>
        <sz val="14"/>
        <color indexed="8"/>
        <rFont val="SwissReSans"/>
        <family val="2"/>
      </rPr>
      <t xml:space="preserve">   berechnet mit Refraktionskorrektur für die punktförmig erscheinenden Planeten und  Fixsterne sowie die Scheibenmitte der Sonne  </t>
    </r>
  </si>
  <si>
    <r>
      <t xml:space="preserve">in Funktion der Gestirnsdeklination </t>
    </r>
    <r>
      <rPr>
        <b/>
        <i/>
        <sz val="14"/>
        <color indexed="8"/>
        <rFont val="Calibri"/>
        <family val="2"/>
      </rPr>
      <t>δ</t>
    </r>
    <r>
      <rPr>
        <b/>
        <sz val="14"/>
        <color indexed="8"/>
        <rFont val="Calibri"/>
        <family val="2"/>
      </rPr>
      <t xml:space="preserve">, </t>
    </r>
    <r>
      <rPr>
        <b/>
        <sz val="14"/>
        <color indexed="8"/>
        <rFont val="SwissReSans"/>
        <family val="2"/>
      </rPr>
      <t xml:space="preserve">des Breitengrades </t>
    </r>
    <r>
      <rPr>
        <b/>
        <i/>
        <sz val="14"/>
        <color indexed="8"/>
        <rFont val="SwissReSans"/>
        <family val="2"/>
      </rPr>
      <t>φ</t>
    </r>
    <r>
      <rPr>
        <b/>
        <sz val="14"/>
        <color indexed="8"/>
        <rFont val="SwissReSans"/>
        <family val="2"/>
      </rPr>
      <t xml:space="preserve"> und der scheinbaren (beobachteten) Horizonthöhe </t>
    </r>
    <r>
      <rPr>
        <b/>
        <i/>
        <sz val="14"/>
        <color indexed="8"/>
        <rFont val="SwissReSans"/>
        <family val="2"/>
      </rPr>
      <t>hs</t>
    </r>
    <r>
      <rPr>
        <b/>
        <sz val="14"/>
        <color indexed="8"/>
        <rFont val="SwissReSans"/>
        <family val="2"/>
      </rPr>
      <t xml:space="preserve"> </t>
    </r>
  </si>
  <si>
    <t xml:space="preserve">Deklinationseingaben für zirkumpolare Sterne, welche bei der gegebenen Horizonthöhe nie untergehen </t>
  </si>
  <si>
    <r>
      <t xml:space="preserve">oder für zu südlich gelegene Sterne, welche nie aufgehen, werden im Resultatfeld mit  </t>
    </r>
    <r>
      <rPr>
        <sz val="13"/>
        <color indexed="10"/>
        <rFont val="SwissReSans"/>
        <family val="2"/>
      </rPr>
      <t>"#Zahl!"</t>
    </r>
    <r>
      <rPr>
        <sz val="13"/>
        <color indexed="8"/>
        <rFont val="SwissReSans"/>
        <family val="2"/>
      </rPr>
      <t xml:space="preserve"> quittiert</t>
    </r>
  </si>
  <si>
    <r>
      <rPr>
        <b/>
        <sz val="18"/>
        <color indexed="8"/>
        <rFont val="SwissReSans"/>
        <family val="2"/>
      </rPr>
      <t xml:space="preserve">Schiefe der Ekliptik </t>
    </r>
    <r>
      <rPr>
        <b/>
        <sz val="18"/>
        <color indexed="8"/>
        <rFont val="SwissReSans"/>
        <family val="2"/>
      </rPr>
      <t xml:space="preserve">ε  </t>
    </r>
    <r>
      <rPr>
        <b/>
        <sz val="18"/>
        <color indexed="8"/>
        <rFont val="Calibri"/>
        <family val="2"/>
      </rPr>
      <t>—</t>
    </r>
    <r>
      <rPr>
        <b/>
        <sz val="18"/>
        <color indexed="8"/>
        <rFont val="SwissReSans"/>
        <family val="2"/>
      </rPr>
      <t xml:space="preserve"> Deklinationswerte für Sonnen- und Mondwenden</t>
    </r>
    <r>
      <rPr>
        <b/>
        <sz val="22"/>
        <color indexed="8"/>
        <rFont val="SwissReSans"/>
        <family val="2"/>
      </rPr>
      <t xml:space="preserve"> </t>
    </r>
  </si>
  <si>
    <t xml:space="preserve">die Deklinationswerte der Sonnenwenden, der solaren Zwischenazimute und in grober Näherung auch der Mondwenden. </t>
  </si>
  <si>
    <t>Die Eingabe des Zeitpunktes erfolgt in Anzahl "Julianischer Jahrhunderte" ab der Epoche J2000.0  (1. Januar 2000 n. Chr. ca. 12'00 UTC)</t>
  </si>
  <si>
    <t>Variable</t>
  </si>
  <si>
    <t>Schiefe der Ekliptik ε</t>
  </si>
  <si>
    <t xml:space="preserve">Mit diesen Werten können die Horizontazimute der Sonnenwenden berechnet werden. </t>
  </si>
  <si>
    <r>
      <t xml:space="preserve">  </t>
    </r>
    <r>
      <rPr>
        <i/>
        <sz val="16"/>
        <color indexed="8"/>
        <rFont val="SwissReSans"/>
        <family val="2"/>
      </rPr>
      <t>δmax</t>
    </r>
    <r>
      <rPr>
        <i/>
        <vertAlign val="subscript"/>
        <sz val="16"/>
        <color indexed="8"/>
        <rFont val="SwissReSans"/>
        <family val="2"/>
      </rPr>
      <t>Sonne</t>
    </r>
    <r>
      <rPr>
        <i/>
        <sz val="16"/>
        <color indexed="8"/>
        <rFont val="SwissReSans"/>
        <family val="2"/>
      </rPr>
      <t xml:space="preserve"> </t>
    </r>
    <r>
      <rPr>
        <sz val="16"/>
        <color indexed="8"/>
        <rFont val="Calibri"/>
        <family val="2"/>
      </rPr>
      <t>≈</t>
    </r>
    <r>
      <rPr>
        <i/>
        <sz val="16"/>
        <color indexed="8"/>
        <rFont val="SwissReSans"/>
        <family val="2"/>
      </rPr>
      <t xml:space="preserve"> +</t>
    </r>
    <r>
      <rPr>
        <i/>
        <sz val="18"/>
        <color indexed="8"/>
        <rFont val="SwissReSans"/>
        <family val="2"/>
      </rPr>
      <t>ε</t>
    </r>
    <r>
      <rPr>
        <i/>
        <sz val="16"/>
        <color indexed="8"/>
        <rFont val="SwissReSans"/>
        <family val="2"/>
      </rPr>
      <t xml:space="preserve"> </t>
    </r>
  </si>
  <si>
    <r>
      <t xml:space="preserve">  </t>
    </r>
    <r>
      <rPr>
        <i/>
        <sz val="16"/>
        <color indexed="8"/>
        <rFont val="SwissReSans"/>
        <family val="2"/>
      </rPr>
      <t>δmax</t>
    </r>
    <r>
      <rPr>
        <i/>
        <vertAlign val="subscript"/>
        <sz val="16"/>
        <color indexed="8"/>
        <rFont val="SwissReSans"/>
        <family val="2"/>
      </rPr>
      <t>Sonne</t>
    </r>
    <r>
      <rPr>
        <i/>
        <sz val="16"/>
        <color indexed="8"/>
        <rFont val="SwissReSans"/>
        <family val="2"/>
      </rPr>
      <t xml:space="preserve"> ≈ </t>
    </r>
    <r>
      <rPr>
        <sz val="16"/>
        <color indexed="8"/>
        <rFont val="Calibri"/>
        <family val="2"/>
      </rPr>
      <t xml:space="preserve">– </t>
    </r>
    <r>
      <rPr>
        <i/>
        <sz val="18"/>
        <color indexed="8"/>
        <rFont val="SwissReSans"/>
        <family val="2"/>
      </rPr>
      <t>ε</t>
    </r>
    <r>
      <rPr>
        <i/>
        <sz val="16"/>
        <color indexed="8"/>
        <rFont val="SwissReSans"/>
        <family val="2"/>
      </rPr>
      <t xml:space="preserve"> </t>
    </r>
  </si>
  <si>
    <t xml:space="preserve">Näherung auch die Deklinationswerte der grossen und kleinen Mondwenden ermittelt werden.  Die </t>
  </si>
  <si>
    <t xml:space="preserve">maximalen Deklinationswerte der einzelnen Wendeereignisse sind Schwankungen unterworfen.    </t>
  </si>
  <si>
    <t xml:space="preserve">Scheinbare Horizonthöhe (Vertikalwinkel) hs </t>
  </si>
  <si>
    <r>
      <t xml:space="preserve"> berechnet unter Berücksichtigung der Erdkrümmung aus der Höhendifferenz zwischen Objektstandort </t>
    </r>
    <r>
      <rPr>
        <b/>
        <i/>
        <sz val="14"/>
        <color indexed="8"/>
        <rFont val="SwissReSans"/>
        <family val="2"/>
      </rPr>
      <t>ho,</t>
    </r>
    <r>
      <rPr>
        <b/>
        <sz val="14"/>
        <color indexed="8"/>
        <rFont val="SwissReSans"/>
        <family val="2"/>
      </rPr>
      <t xml:space="preserve"> </t>
    </r>
  </si>
  <si>
    <r>
      <t xml:space="preserve"> Horizontpunkt hz sowie aus der Horizontaldistanz </t>
    </r>
    <r>
      <rPr>
        <b/>
        <i/>
        <sz val="14"/>
        <color indexed="8"/>
        <rFont val="SwissReSans"/>
        <family val="2"/>
      </rPr>
      <t>D</t>
    </r>
    <r>
      <rPr>
        <b/>
        <sz val="14"/>
        <color indexed="8"/>
        <rFont val="SwissReSans"/>
        <family val="2"/>
      </rPr>
      <t xml:space="preserve"> (zwischen ho und hz). Die Eingabe der Variablen muss hier zwingend in [m] erfolgen!</t>
    </r>
  </si>
  <si>
    <r>
      <rPr>
        <sz val="14"/>
        <color indexed="56"/>
        <rFont val="SwissReSans"/>
        <family val="2"/>
      </rPr>
      <t>Höhenkote Objektstandort</t>
    </r>
    <r>
      <rPr>
        <b/>
        <i/>
        <sz val="14"/>
        <color indexed="56"/>
        <rFont val="SwissReSans"/>
        <family val="2"/>
      </rPr>
      <t xml:space="preserve"> ho:</t>
    </r>
  </si>
  <si>
    <t xml:space="preserve">(Eingabe muss </t>
  </si>
  <si>
    <t>in [m] erfolgen !!</t>
  </si>
  <si>
    <r>
      <t xml:space="preserve">Höhenkote Horizontpunkt </t>
    </r>
    <r>
      <rPr>
        <b/>
        <i/>
        <sz val="14"/>
        <color indexed="56"/>
        <rFont val="SwissReSans"/>
        <family val="2"/>
      </rPr>
      <t>hz:</t>
    </r>
  </si>
  <si>
    <r>
      <t xml:space="preserve">Horizontaldistanz </t>
    </r>
    <r>
      <rPr>
        <b/>
        <i/>
        <sz val="14"/>
        <color indexed="56"/>
        <rFont val="SwissReSans"/>
        <family val="2"/>
      </rPr>
      <t>D:</t>
    </r>
  </si>
  <si>
    <t xml:space="preserve">Deklinationswerte der Sonne von 3000 v. Chr bis 2000 n. Chr. </t>
  </si>
  <si>
    <t>Deklination 2000 n. Chr</t>
  </si>
  <si>
    <t>Deklination 1000 n. Chr</t>
  </si>
  <si>
    <t xml:space="preserve">Deklination      Jahr 0 </t>
  </si>
  <si>
    <t>Deklination 1000 v. Chr</t>
  </si>
  <si>
    <t>Deklination 2000 v. Chr</t>
  </si>
  <si>
    <t>Deklination 3000 v. Chr</t>
  </si>
  <si>
    <t xml:space="preserve"> Jan-01      </t>
  </si>
  <si>
    <t xml:space="preserve"> Jan-02     </t>
  </si>
  <si>
    <t xml:space="preserve"> Jan-03      </t>
  </si>
  <si>
    <t xml:space="preserve"> Jan-04     </t>
  </si>
  <si>
    <t xml:space="preserve"> Jan-05      </t>
  </si>
  <si>
    <t xml:space="preserve"> Jan-06     </t>
  </si>
  <si>
    <t xml:space="preserve"> Jan-07      </t>
  </si>
  <si>
    <t xml:space="preserve"> Jan-08      </t>
  </si>
  <si>
    <t xml:space="preserve"> Jan-09    </t>
  </si>
  <si>
    <t xml:space="preserve"> Jan-10      </t>
  </si>
  <si>
    <t xml:space="preserve"> Jan-11     </t>
  </si>
  <si>
    <t xml:space="preserve"> Jan-12     </t>
  </si>
  <si>
    <t xml:space="preserve"> Jan-13      </t>
  </si>
  <si>
    <t xml:space="preserve"> Jan-14      </t>
  </si>
  <si>
    <t xml:space="preserve"> Jan-15      </t>
  </si>
  <si>
    <t xml:space="preserve"> Jan-16     </t>
  </si>
  <si>
    <t xml:space="preserve"> Jan-17      </t>
  </si>
  <si>
    <t xml:space="preserve"> Jan-18      </t>
  </si>
  <si>
    <t xml:space="preserve"> Jan-19      </t>
  </si>
  <si>
    <t xml:space="preserve"> Jan-20      </t>
  </si>
  <si>
    <t xml:space="preserve"> Jan-21     </t>
  </si>
  <si>
    <t xml:space="preserve"> Jan-22      </t>
  </si>
  <si>
    <t xml:space="preserve"> Jan-23     </t>
  </si>
  <si>
    <t xml:space="preserve"> Jan-24      </t>
  </si>
  <si>
    <t xml:space="preserve"> Jan-25      </t>
  </si>
  <si>
    <t xml:space="preserve"> Jan-26     </t>
  </si>
  <si>
    <t xml:space="preserve"> Jan-27     </t>
  </si>
  <si>
    <t xml:space="preserve"> Jan-28      </t>
  </si>
  <si>
    <t xml:space="preserve"> Jan-29      </t>
  </si>
  <si>
    <t xml:space="preserve"> Jan-30      </t>
  </si>
  <si>
    <t xml:space="preserve"> Jan-31      </t>
  </si>
  <si>
    <t xml:space="preserve"> Feb-01     </t>
  </si>
  <si>
    <t xml:space="preserve"> Feb-02     </t>
  </si>
  <si>
    <t xml:space="preserve"> Feb-03     </t>
  </si>
  <si>
    <t xml:space="preserve"> Feb-04     </t>
  </si>
  <si>
    <t xml:space="preserve"> Feb-05      </t>
  </si>
  <si>
    <t xml:space="preserve"> Feb-06     </t>
  </si>
  <si>
    <t xml:space="preserve"> Feb-07      </t>
  </si>
  <si>
    <t xml:space="preserve"> Feb-08     </t>
  </si>
  <si>
    <t xml:space="preserve"> Feb-09     </t>
  </si>
  <si>
    <t xml:space="preserve"> Feb-10     </t>
  </si>
  <si>
    <t xml:space="preserve"> Feb-11      </t>
  </si>
  <si>
    <t xml:space="preserve"> Feb-12      </t>
  </si>
  <si>
    <t xml:space="preserve"> Feb-13    </t>
  </si>
  <si>
    <t xml:space="preserve"> Feb-14     </t>
  </si>
  <si>
    <t xml:space="preserve"> Feb-15      </t>
  </si>
  <si>
    <t xml:space="preserve"> Feb-16      </t>
  </si>
  <si>
    <t xml:space="preserve"> Feb-17      </t>
  </si>
  <si>
    <t xml:space="preserve"> Feb-18     </t>
  </si>
  <si>
    <t xml:space="preserve"> Feb-19      </t>
  </si>
  <si>
    <t xml:space="preserve"> Feb-20      </t>
  </si>
  <si>
    <t xml:space="preserve"> Feb-21      </t>
  </si>
  <si>
    <t xml:space="preserve"> Feb-22      </t>
  </si>
  <si>
    <t xml:space="preserve"> Feb-23      </t>
  </si>
  <si>
    <t xml:space="preserve"> Feb-24        </t>
  </si>
  <si>
    <t xml:space="preserve"> Feb-25       </t>
  </si>
  <si>
    <t xml:space="preserve"> Feb-26      </t>
  </si>
  <si>
    <t xml:space="preserve"> Feb-27        </t>
  </si>
  <si>
    <t xml:space="preserve"> Feb-28      </t>
  </si>
  <si>
    <t xml:space="preserve"> Feb-29        </t>
  </si>
  <si>
    <t xml:space="preserve"> Mar-01        </t>
  </si>
  <si>
    <t xml:space="preserve"> Mar-02       </t>
  </si>
  <si>
    <t xml:space="preserve"> Mar-03       </t>
  </si>
  <si>
    <t xml:space="preserve"> Mar-04       </t>
  </si>
  <si>
    <t xml:space="preserve"> Mar-05        </t>
  </si>
  <si>
    <t xml:space="preserve"> Mar-06       </t>
  </si>
  <si>
    <t xml:space="preserve"> Mar-07       </t>
  </si>
  <si>
    <t xml:space="preserve"> Mar-08       </t>
  </si>
  <si>
    <t xml:space="preserve"> Mar-09        </t>
  </si>
  <si>
    <t xml:space="preserve"> Mar-10        </t>
  </si>
  <si>
    <t xml:space="preserve"> Mar-11        </t>
  </si>
  <si>
    <t xml:space="preserve"> Mar-12        </t>
  </si>
  <si>
    <t xml:space="preserve"> Mar-13        </t>
  </si>
  <si>
    <t xml:space="preserve"> Mar-14        </t>
  </si>
  <si>
    <t xml:space="preserve"> Mar-15       </t>
  </si>
  <si>
    <t xml:space="preserve"> Mar-16       </t>
  </si>
  <si>
    <t xml:space="preserve"> Mar-17       </t>
  </si>
  <si>
    <t xml:space="preserve"> Mar-18       </t>
  </si>
  <si>
    <t xml:space="preserve"> Mar-19        </t>
  </si>
  <si>
    <t xml:space="preserve"> Mar-20       </t>
  </si>
  <si>
    <t xml:space="preserve"> Mar-21        </t>
  </si>
  <si>
    <t xml:space="preserve"> Mar-22        </t>
  </si>
  <si>
    <t xml:space="preserve"> Mar-23         </t>
  </si>
  <si>
    <t xml:space="preserve"> Mar-24        </t>
  </si>
  <si>
    <t xml:space="preserve"> Mar-25        </t>
  </si>
  <si>
    <t xml:space="preserve"> Mar-26         </t>
  </si>
  <si>
    <t xml:space="preserve"> Mar-27        </t>
  </si>
  <si>
    <t xml:space="preserve"> Mar-28        </t>
  </si>
  <si>
    <t xml:space="preserve"> Mar-29        </t>
  </si>
  <si>
    <t xml:space="preserve"> Mar-30        </t>
  </si>
  <si>
    <t xml:space="preserve"> Mar-31        </t>
  </si>
  <si>
    <t xml:space="preserve"> Apr-01          </t>
  </si>
  <si>
    <t xml:space="preserve"> Apr-02          </t>
  </si>
  <si>
    <t xml:space="preserve"> Apr-03         </t>
  </si>
  <si>
    <t xml:space="preserve"> Apr-04         </t>
  </si>
  <si>
    <t xml:space="preserve"> Apr-05          </t>
  </si>
  <si>
    <t xml:space="preserve"> Apr-06         </t>
  </si>
  <si>
    <t xml:space="preserve"> Apr-07          </t>
  </si>
  <si>
    <t xml:space="preserve"> Apr-08          </t>
  </si>
  <si>
    <t xml:space="preserve"> Apr-09         </t>
  </si>
  <si>
    <t xml:space="preserve"> Apr-10          </t>
  </si>
  <si>
    <t xml:space="preserve"> Apr-11          </t>
  </si>
  <si>
    <t xml:space="preserve"> Apr-12          </t>
  </si>
  <si>
    <t xml:space="preserve"> Apr-13          </t>
  </si>
  <si>
    <t xml:space="preserve"> Apr-14          </t>
  </si>
  <si>
    <t xml:space="preserve"> Apr-15          </t>
  </si>
  <si>
    <t xml:space="preserve"> Apr-16        </t>
  </si>
  <si>
    <t xml:space="preserve"> Apr-17        </t>
  </si>
  <si>
    <t xml:space="preserve"> Apr-18        </t>
  </si>
  <si>
    <t xml:space="preserve"> Apr-19        </t>
  </si>
  <si>
    <t xml:space="preserve"> Apr-20        </t>
  </si>
  <si>
    <t xml:space="preserve"> Apr-21        </t>
  </si>
  <si>
    <t xml:space="preserve"> Apr-22        </t>
  </si>
  <si>
    <t xml:space="preserve"> Apr-23        </t>
  </si>
  <si>
    <t xml:space="preserve"> Apr-24        </t>
  </si>
  <si>
    <t xml:space="preserve"> Apr-25        </t>
  </si>
  <si>
    <t xml:space="preserve"> Apr-26        </t>
  </si>
  <si>
    <t xml:space="preserve"> Apr-27        </t>
  </si>
  <si>
    <t xml:space="preserve"> Apr-28       </t>
  </si>
  <si>
    <t xml:space="preserve"> Apr-29        </t>
  </si>
  <si>
    <t xml:space="preserve"> Apr-30        </t>
  </si>
  <si>
    <t xml:space="preserve"> May-01      </t>
  </si>
  <si>
    <t xml:space="preserve"> May-02       </t>
  </si>
  <si>
    <t xml:space="preserve"> May-03       </t>
  </si>
  <si>
    <t xml:space="preserve"> May-04       </t>
  </si>
  <si>
    <t xml:space="preserve"> May-05      </t>
  </si>
  <si>
    <t xml:space="preserve"> May-06       </t>
  </si>
  <si>
    <t xml:space="preserve"> May-07      </t>
  </si>
  <si>
    <t xml:space="preserve"> May-08       </t>
  </si>
  <si>
    <t xml:space="preserve"> May-09       </t>
  </si>
  <si>
    <t xml:space="preserve"> May-10       </t>
  </si>
  <si>
    <t xml:space="preserve"> May-11       </t>
  </si>
  <si>
    <t xml:space="preserve"> May-12      </t>
  </si>
  <si>
    <t xml:space="preserve"> May-13       </t>
  </si>
  <si>
    <t xml:space="preserve"> May-14      </t>
  </si>
  <si>
    <t xml:space="preserve"> May-15       </t>
  </si>
  <si>
    <t xml:space="preserve"> May-16      </t>
  </si>
  <si>
    <t xml:space="preserve"> May-17       </t>
  </si>
  <si>
    <t xml:space="preserve"> May-18      </t>
  </si>
  <si>
    <t xml:space="preserve"> May-19       </t>
  </si>
  <si>
    <t xml:space="preserve"> May-20       </t>
  </si>
  <si>
    <t xml:space="preserve"> May-21      </t>
  </si>
  <si>
    <t xml:space="preserve"> May-22       </t>
  </si>
  <si>
    <t xml:space="preserve"> May-23       </t>
  </si>
  <si>
    <t xml:space="preserve"> May-24      </t>
  </si>
  <si>
    <t xml:space="preserve"> May-25       </t>
  </si>
  <si>
    <t xml:space="preserve"> May-26       </t>
  </si>
  <si>
    <t xml:space="preserve"> May-27       </t>
  </si>
  <si>
    <t xml:space="preserve"> May-28       </t>
  </si>
  <si>
    <t xml:space="preserve"> May-29      </t>
  </si>
  <si>
    <t xml:space="preserve"> May-30      </t>
  </si>
  <si>
    <t xml:space="preserve"> May-31       </t>
  </si>
  <si>
    <t xml:space="preserve"> Jun-01       </t>
  </si>
  <si>
    <t xml:space="preserve"> Jun-02        </t>
  </si>
  <si>
    <t xml:space="preserve"> Jun-03        </t>
  </si>
  <si>
    <t xml:space="preserve"> Jun-04        </t>
  </si>
  <si>
    <t xml:space="preserve"> Jun-05       </t>
  </si>
  <si>
    <t xml:space="preserve"> Jun-06        </t>
  </si>
  <si>
    <t xml:space="preserve"> Jun-07        </t>
  </si>
  <si>
    <t xml:space="preserve"> Jun-08       </t>
  </si>
  <si>
    <t xml:space="preserve"> Jun-09        </t>
  </si>
  <si>
    <t xml:space="preserve"> Jun-10        </t>
  </si>
  <si>
    <t xml:space="preserve"> Jun-11       </t>
  </si>
  <si>
    <t xml:space="preserve"> Jun-12        </t>
  </si>
  <si>
    <t xml:space="preserve"> Jun-13       </t>
  </si>
  <si>
    <t xml:space="preserve"> Jun-14       </t>
  </si>
  <si>
    <t xml:space="preserve"> Jun-15        </t>
  </si>
  <si>
    <t xml:space="preserve"> Jun-16        </t>
  </si>
  <si>
    <t xml:space="preserve"> Jun-17        </t>
  </si>
  <si>
    <t xml:space="preserve"> Jun-18        </t>
  </si>
  <si>
    <t xml:space="preserve"> Jun-19        </t>
  </si>
  <si>
    <t xml:space="preserve"> Jun-20       </t>
  </si>
  <si>
    <t xml:space="preserve"> Jun-21        </t>
  </si>
  <si>
    <t xml:space="preserve"> Jun-22       </t>
  </si>
  <si>
    <t xml:space="preserve"> Jun-23       </t>
  </si>
  <si>
    <t xml:space="preserve"> Jun-24        </t>
  </si>
  <si>
    <t xml:space="preserve"> Jun-25        </t>
  </si>
  <si>
    <t xml:space="preserve"> Jun-26       </t>
  </si>
  <si>
    <t xml:space="preserve"> Jun-27        </t>
  </si>
  <si>
    <t xml:space="preserve"> Jun-28        </t>
  </si>
  <si>
    <t xml:space="preserve"> Jun-29       </t>
  </si>
  <si>
    <t xml:space="preserve"> Jun-30        </t>
  </si>
  <si>
    <t xml:space="preserve"> Jul-01        </t>
  </si>
  <si>
    <t xml:space="preserve"> Jul-02         </t>
  </si>
  <si>
    <t xml:space="preserve"> Jul-03        </t>
  </si>
  <si>
    <t xml:space="preserve"> Jul-04         </t>
  </si>
  <si>
    <t xml:space="preserve"> Jul-05        </t>
  </si>
  <si>
    <t xml:space="preserve"> Jul-06         </t>
  </si>
  <si>
    <t xml:space="preserve"> Jul-07         </t>
  </si>
  <si>
    <t xml:space="preserve"> Jul-08         </t>
  </si>
  <si>
    <t xml:space="preserve"> Jul-09         </t>
  </si>
  <si>
    <t xml:space="preserve"> Jul-10        </t>
  </si>
  <si>
    <t xml:space="preserve"> Jul-11         </t>
  </si>
  <si>
    <t xml:space="preserve"> Jul-12        </t>
  </si>
  <si>
    <t xml:space="preserve"> Jul-13        </t>
  </si>
  <si>
    <t xml:space="preserve"> Jul-14         </t>
  </si>
  <si>
    <t xml:space="preserve"> Jul-15         </t>
  </si>
  <si>
    <t xml:space="preserve"> Jul-16        </t>
  </si>
  <si>
    <t xml:space="preserve"> Jul-17         </t>
  </si>
  <si>
    <t xml:space="preserve"> Jul-18         </t>
  </si>
  <si>
    <t xml:space="preserve"> Jul-19         </t>
  </si>
  <si>
    <t xml:space="preserve"> Jul-20         </t>
  </si>
  <si>
    <t xml:space="preserve"> Jul-21         </t>
  </si>
  <si>
    <t xml:space="preserve"> Jul-22        </t>
  </si>
  <si>
    <t xml:space="preserve"> Jul-23         </t>
  </si>
  <si>
    <t xml:space="preserve"> Jul-24        </t>
  </si>
  <si>
    <t xml:space="preserve"> Jul-25         </t>
  </si>
  <si>
    <t xml:space="preserve"> Jul-26         </t>
  </si>
  <si>
    <t xml:space="preserve"> Jul-27        </t>
  </si>
  <si>
    <t xml:space="preserve"> Jul-28         </t>
  </si>
  <si>
    <t xml:space="preserve"> Jul-29         </t>
  </si>
  <si>
    <t xml:space="preserve"> Jul-30         </t>
  </si>
  <si>
    <t xml:space="preserve"> Jul-31         </t>
  </si>
  <si>
    <t xml:space="preserve"> Aug-01        </t>
  </si>
  <si>
    <t xml:space="preserve"> Aug-02        </t>
  </si>
  <si>
    <t xml:space="preserve"> Aug-03        </t>
  </si>
  <si>
    <t xml:space="preserve"> Aug-04        </t>
  </si>
  <si>
    <t xml:space="preserve"> Aug-05        </t>
  </si>
  <si>
    <t xml:space="preserve"> Aug-06        </t>
  </si>
  <si>
    <t xml:space="preserve"> Aug-07        </t>
  </si>
  <si>
    <t xml:space="preserve"> Aug-08        </t>
  </si>
  <si>
    <t xml:space="preserve"> Aug-09        </t>
  </si>
  <si>
    <t xml:space="preserve"> Aug-10        </t>
  </si>
  <si>
    <t xml:space="preserve"> Aug-11        </t>
  </si>
  <si>
    <t xml:space="preserve"> Aug-12        </t>
  </si>
  <si>
    <t xml:space="preserve"> Aug-13        </t>
  </si>
  <si>
    <t xml:space="preserve"> Aug-14        </t>
  </si>
  <si>
    <t xml:space="preserve"> Aug-15        </t>
  </si>
  <si>
    <t xml:space="preserve"> Aug-16        </t>
  </si>
  <si>
    <t xml:space="preserve"> Aug-17        </t>
  </si>
  <si>
    <t xml:space="preserve"> Aug-18        </t>
  </si>
  <si>
    <t xml:space="preserve"> Aug-19        </t>
  </si>
  <si>
    <t xml:space="preserve"> Aug-20       </t>
  </si>
  <si>
    <t xml:space="preserve"> Aug-21        </t>
  </si>
  <si>
    <t xml:space="preserve"> Aug-22        </t>
  </si>
  <si>
    <t xml:space="preserve"> Aug-23        </t>
  </si>
  <si>
    <t xml:space="preserve"> Aug-24        </t>
  </si>
  <si>
    <t xml:space="preserve"> Aug-25        </t>
  </si>
  <si>
    <t xml:space="preserve"> Aug-26        </t>
  </si>
  <si>
    <t xml:space="preserve"> Aug-27        </t>
  </si>
  <si>
    <t xml:space="preserve"> Aug-28          </t>
  </si>
  <si>
    <t xml:space="preserve"> Aug-29         </t>
  </si>
  <si>
    <t xml:space="preserve"> Aug-30          </t>
  </si>
  <si>
    <t xml:space="preserve"> Aug-31         </t>
  </si>
  <si>
    <t xml:space="preserve"> Sep-01         </t>
  </si>
  <si>
    <t xml:space="preserve"> Sep-02         </t>
  </si>
  <si>
    <t xml:space="preserve"> Sep-03          </t>
  </si>
  <si>
    <t xml:space="preserve"> Sep-04         </t>
  </si>
  <si>
    <t xml:space="preserve"> Sep-05          </t>
  </si>
  <si>
    <t xml:space="preserve"> Sep-06         </t>
  </si>
  <si>
    <t xml:space="preserve"> Sep-07          </t>
  </si>
  <si>
    <t xml:space="preserve"> Sep-08          </t>
  </si>
  <si>
    <t xml:space="preserve"> Sep-09          </t>
  </si>
  <si>
    <t xml:space="preserve"> Sep-10          </t>
  </si>
  <si>
    <t xml:space="preserve"> Sep-11          </t>
  </si>
  <si>
    <t xml:space="preserve"> Sep-12         </t>
  </si>
  <si>
    <t xml:space="preserve"> Sep-13          </t>
  </si>
  <si>
    <t xml:space="preserve"> Sep-14          </t>
  </si>
  <si>
    <t xml:space="preserve"> Sep-15         </t>
  </si>
  <si>
    <t xml:space="preserve"> Sep-16         </t>
  </si>
  <si>
    <t xml:space="preserve"> Sep-17          </t>
  </si>
  <si>
    <t xml:space="preserve"> Sep-18          </t>
  </si>
  <si>
    <t xml:space="preserve"> Sep-19         </t>
  </si>
  <si>
    <t xml:space="preserve"> Sep-20          </t>
  </si>
  <si>
    <t xml:space="preserve"> Sep-21          </t>
  </si>
  <si>
    <t xml:space="preserve"> Sep-22          </t>
  </si>
  <si>
    <t xml:space="preserve"> Sep-23        </t>
  </si>
  <si>
    <t xml:space="preserve"> Sep-24         </t>
  </si>
  <si>
    <t xml:space="preserve"> Sep-25        </t>
  </si>
  <si>
    <t xml:space="preserve"> Sep-26        </t>
  </si>
  <si>
    <t xml:space="preserve"> Sep-27        </t>
  </si>
  <si>
    <t xml:space="preserve"> Sep-28         </t>
  </si>
  <si>
    <t xml:space="preserve"> Sep-29        </t>
  </si>
  <si>
    <t xml:space="preserve"> Sep-30        </t>
  </si>
  <si>
    <t xml:space="preserve"> Oct-01         </t>
  </si>
  <si>
    <t xml:space="preserve"> Oct-02        </t>
  </si>
  <si>
    <t xml:space="preserve"> Oct-03        </t>
  </si>
  <si>
    <t xml:space="preserve"> Oct-04        </t>
  </si>
  <si>
    <t xml:space="preserve"> Oct-05         </t>
  </si>
  <si>
    <t xml:space="preserve"> Oct-06         </t>
  </si>
  <si>
    <t xml:space="preserve"> Oct-07         </t>
  </si>
  <si>
    <t xml:space="preserve"> Oct-08         </t>
  </si>
  <si>
    <t xml:space="preserve"> Oct-09         </t>
  </si>
  <si>
    <t xml:space="preserve"> Oct-10         </t>
  </si>
  <si>
    <t xml:space="preserve"> Oct-11         </t>
  </si>
  <si>
    <t xml:space="preserve"> Oct-12         </t>
  </si>
  <si>
    <t xml:space="preserve"> Oct-13        </t>
  </si>
  <si>
    <t xml:space="preserve"> Oct-14        </t>
  </si>
  <si>
    <t xml:space="preserve"> Oct-15         </t>
  </si>
  <si>
    <t xml:space="preserve"> Oct-16         </t>
  </si>
  <si>
    <t xml:space="preserve"> Oct-17         </t>
  </si>
  <si>
    <t xml:space="preserve"> Oct-18         </t>
  </si>
  <si>
    <t xml:space="preserve"> Oct-19       </t>
  </si>
  <si>
    <t xml:space="preserve"> Oct-20       </t>
  </si>
  <si>
    <t xml:space="preserve"> Oct-21       </t>
  </si>
  <si>
    <t xml:space="preserve"> Oct-22       </t>
  </si>
  <si>
    <t xml:space="preserve"> Oct-23       </t>
  </si>
  <si>
    <t xml:space="preserve"> Oct-24       </t>
  </si>
  <si>
    <t xml:space="preserve"> Oct-25       </t>
  </si>
  <si>
    <t xml:space="preserve"> Oct-26      </t>
  </si>
  <si>
    <t xml:space="preserve"> Oct-27       </t>
  </si>
  <si>
    <t xml:space="preserve"> Oct-28       </t>
  </si>
  <si>
    <t xml:space="preserve"> Oct-29       </t>
  </si>
  <si>
    <t xml:space="preserve"> Oct-30       </t>
  </si>
  <si>
    <t xml:space="preserve"> Oct-31       </t>
  </si>
  <si>
    <t xml:space="preserve"> Nov-01     </t>
  </si>
  <si>
    <t xml:space="preserve"> Nov-02      </t>
  </si>
  <si>
    <t xml:space="preserve"> Nov-03      </t>
  </si>
  <si>
    <t xml:space="preserve"> Nov-04     </t>
  </si>
  <si>
    <t xml:space="preserve"> Nov-05      </t>
  </si>
  <si>
    <t xml:space="preserve"> Nov-06     </t>
  </si>
  <si>
    <t xml:space="preserve"> Nov-07     </t>
  </si>
  <si>
    <t xml:space="preserve"> Nov-08      </t>
  </si>
  <si>
    <t xml:space="preserve"> Nov-09     </t>
  </si>
  <si>
    <t xml:space="preserve"> Nov-10     </t>
  </si>
  <si>
    <t xml:space="preserve"> Nov-11     </t>
  </si>
  <si>
    <t xml:space="preserve"> Nov-12      </t>
  </si>
  <si>
    <t xml:space="preserve"> Nov-13     </t>
  </si>
  <si>
    <t xml:space="preserve"> Nov-14      </t>
  </si>
  <si>
    <t xml:space="preserve"> Nov-15      </t>
  </si>
  <si>
    <t xml:space="preserve"> Nov-16     </t>
  </si>
  <si>
    <t xml:space="preserve"> Nov-17      </t>
  </si>
  <si>
    <t xml:space="preserve"> Nov-18     </t>
  </si>
  <si>
    <t xml:space="preserve"> Nov-19      </t>
  </si>
  <si>
    <t xml:space="preserve"> Nov-20      </t>
  </si>
  <si>
    <t xml:space="preserve"> Nov-21     </t>
  </si>
  <si>
    <t xml:space="preserve"> Nov-22      </t>
  </si>
  <si>
    <t xml:space="preserve"> Nov-23      </t>
  </si>
  <si>
    <t xml:space="preserve"> Nov-24      </t>
  </si>
  <si>
    <t xml:space="preserve"> Nov-25      </t>
  </si>
  <si>
    <t xml:space="preserve"> Nov-26     </t>
  </si>
  <si>
    <t xml:space="preserve"> Nov-27     </t>
  </si>
  <si>
    <t xml:space="preserve"> Nov-28      </t>
  </si>
  <si>
    <t xml:space="preserve"> Nov-29      </t>
  </si>
  <si>
    <t xml:space="preserve"> Nov-30      </t>
  </si>
  <si>
    <t xml:space="preserve"> Dec-01      </t>
  </si>
  <si>
    <t xml:space="preserve"> Dec-02      </t>
  </si>
  <si>
    <t xml:space="preserve"> Dec-03      </t>
  </si>
  <si>
    <t xml:space="preserve"> Dec-04      </t>
  </si>
  <si>
    <t xml:space="preserve"> Dec-05      </t>
  </si>
  <si>
    <t xml:space="preserve"> Dec-06      </t>
  </si>
  <si>
    <t xml:space="preserve"> Dec-07      </t>
  </si>
  <si>
    <t xml:space="preserve"> Dec-08     </t>
  </si>
  <si>
    <t xml:space="preserve"> Dec-09      </t>
  </si>
  <si>
    <t xml:space="preserve"> Dec-10      </t>
  </si>
  <si>
    <t xml:space="preserve"> Dec-11      </t>
  </si>
  <si>
    <t xml:space="preserve"> Dec-12      </t>
  </si>
  <si>
    <t xml:space="preserve"> Dec-13      </t>
  </si>
  <si>
    <t xml:space="preserve"> Dec-14      </t>
  </si>
  <si>
    <t xml:space="preserve"> Dec-15      </t>
  </si>
  <si>
    <t xml:space="preserve"> Dec-16      </t>
  </si>
  <si>
    <t xml:space="preserve"> Dec-17      </t>
  </si>
  <si>
    <t xml:space="preserve"> Dec-18      </t>
  </si>
  <si>
    <t xml:space="preserve"> Dec-19      </t>
  </si>
  <si>
    <t xml:space="preserve"> Dec-20     </t>
  </si>
  <si>
    <t xml:space="preserve"> Dec-21      </t>
  </si>
  <si>
    <t xml:space="preserve"> Dec-22      </t>
  </si>
  <si>
    <t xml:space="preserve"> Dec-23      </t>
  </si>
  <si>
    <t xml:space="preserve"> Dec-24     </t>
  </si>
  <si>
    <t xml:space="preserve"> Dec-25      </t>
  </si>
  <si>
    <t xml:space="preserve"> Dec-26     </t>
  </si>
  <si>
    <t xml:space="preserve"> Dec-27      </t>
  </si>
  <si>
    <t xml:space="preserve"> Dec-28      </t>
  </si>
  <si>
    <t xml:space="preserve"> Dec-29     </t>
  </si>
  <si>
    <t xml:space="preserve"> Dec-30     </t>
  </si>
  <si>
    <t xml:space="preserve"> Dec-31      </t>
  </si>
  <si>
    <t>Lösung</t>
  </si>
  <si>
    <t>Aufgabe 1</t>
  </si>
  <si>
    <t>Aufgabe 2</t>
  </si>
  <si>
    <r>
      <rPr>
        <sz val="14"/>
        <color indexed="8"/>
        <rFont val="SwissReSans"/>
        <family val="2"/>
      </rPr>
      <t xml:space="preserve">oder zu südlich gelegene Sterne, welche nie aufgehen, werden im Resultatfeld mit  </t>
    </r>
    <r>
      <rPr>
        <sz val="14"/>
        <color indexed="10"/>
        <rFont val="SwissReSans"/>
        <family val="2"/>
      </rPr>
      <t>"#Zahl!"</t>
    </r>
    <r>
      <rPr>
        <sz val="14"/>
        <color indexed="8"/>
        <rFont val="SwissReSans"/>
        <family val="2"/>
      </rPr>
      <t xml:space="preserve"> quittiert</t>
    </r>
  </si>
  <si>
    <r>
      <t xml:space="preserve">reduziert wird, verschiebt sich das Horizontazimut </t>
    </r>
    <r>
      <rPr>
        <b/>
        <sz val="13"/>
        <color indexed="8"/>
        <rFont val="SwissReSans"/>
        <family val="2"/>
      </rPr>
      <t xml:space="preserve">in nördlicher Richtung. Es wird der Deklinationswert am beobachteten Auf- oder Untergangspunkt </t>
    </r>
  </si>
  <si>
    <r>
      <t xml:space="preserve">in Funktion von </t>
    </r>
    <r>
      <rPr>
        <b/>
        <i/>
        <sz val="13"/>
        <color indexed="8"/>
        <rFont val="SwissReSans"/>
        <family val="2"/>
      </rPr>
      <t>Haz</t>
    </r>
    <r>
      <rPr>
        <b/>
        <sz val="13"/>
        <color indexed="8"/>
        <rFont val="SwissReSans"/>
        <family val="2"/>
      </rPr>
      <t>,</t>
    </r>
    <r>
      <rPr>
        <b/>
        <i/>
        <sz val="13"/>
        <color indexed="8"/>
        <rFont val="SwissReSans"/>
        <family val="2"/>
      </rPr>
      <t xml:space="preserve"> φ</t>
    </r>
    <r>
      <rPr>
        <b/>
        <sz val="13"/>
        <color indexed="8"/>
        <rFont val="SwissReSans"/>
        <family val="2"/>
      </rPr>
      <t xml:space="preserve"> und </t>
    </r>
    <r>
      <rPr>
        <b/>
        <i/>
        <sz val="13"/>
        <color indexed="8"/>
        <rFont val="SwissReSans"/>
        <family val="2"/>
      </rPr>
      <t>hs</t>
    </r>
    <r>
      <rPr>
        <b/>
        <sz val="13"/>
        <color indexed="8"/>
        <rFont val="SwissReSans"/>
        <family val="2"/>
      </rPr>
      <t xml:space="preserve">. Dabei wird die Refraktion berücksichtigt und die Gestirnsdeklination vereinfachend als konstant angenommen. </t>
    </r>
  </si>
  <si>
    <t>Aufgabe 3</t>
  </si>
  <si>
    <t>Aufgabe 4</t>
  </si>
  <si>
    <t>Aufgabe 5</t>
  </si>
  <si>
    <r>
      <t xml:space="preserve">Datum
</t>
    </r>
    <r>
      <rPr>
        <sz val="10"/>
        <color indexed="8"/>
        <rFont val="Arial Unicode MS"/>
        <family val="2"/>
      </rPr>
      <t>2000 n. Chr.</t>
    </r>
  </si>
  <si>
    <t>Aufgabe 6</t>
  </si>
  <si>
    <r>
      <t xml:space="preserve">  </t>
    </r>
    <r>
      <rPr>
        <i/>
        <sz val="14"/>
        <color indexed="8"/>
        <rFont val="SwissReSans"/>
        <family val="2"/>
      </rPr>
      <t xml:space="preserve">δ ≈ –0.743ε </t>
    </r>
  </si>
  <si>
    <r>
      <t xml:space="preserve">  </t>
    </r>
    <r>
      <rPr>
        <i/>
        <sz val="14"/>
        <color indexed="8"/>
        <rFont val="SwissReSans"/>
        <family val="2"/>
      </rPr>
      <t xml:space="preserve">δ ≈ 0.71ε </t>
    </r>
  </si>
  <si>
    <r>
      <t xml:space="preserve">  </t>
    </r>
    <r>
      <rPr>
        <i/>
        <sz val="14"/>
        <color indexed="8"/>
        <rFont val="SwissReSans"/>
        <family val="2"/>
      </rPr>
      <t xml:space="preserve">δ ≈ –0.71ε </t>
    </r>
  </si>
  <si>
    <t>Frühlings Äquinoktium</t>
  </si>
  <si>
    <t>Sommersonnenwende</t>
  </si>
  <si>
    <t>Herbst Äquinoktium</t>
  </si>
  <si>
    <t>Wintersonnenwende</t>
  </si>
  <si>
    <r>
      <t xml:space="preserve">  </t>
    </r>
    <r>
      <rPr>
        <i/>
        <sz val="14"/>
        <color indexed="8"/>
        <rFont val="SwissReSans"/>
        <family val="2"/>
      </rPr>
      <t>δ ≈ 0.871</t>
    </r>
    <r>
      <rPr>
        <sz val="14"/>
        <color indexed="8"/>
        <rFont val="Calibri"/>
        <family val="2"/>
      </rPr>
      <t xml:space="preserve"> </t>
    </r>
    <r>
      <rPr>
        <i/>
        <sz val="14"/>
        <color indexed="8"/>
        <rFont val="SwissReSans"/>
        <family val="2"/>
      </rPr>
      <t xml:space="preserve">ε </t>
    </r>
  </si>
  <si>
    <r>
      <t xml:space="preserve">  </t>
    </r>
    <r>
      <rPr>
        <i/>
        <sz val="14"/>
        <color indexed="8"/>
        <rFont val="SwissReSans"/>
        <family val="2"/>
      </rPr>
      <t>δ ≈ 0.526</t>
    </r>
    <r>
      <rPr>
        <sz val="14"/>
        <color indexed="8"/>
        <rFont val="Calibri"/>
        <family val="2"/>
      </rPr>
      <t xml:space="preserve"> </t>
    </r>
    <r>
      <rPr>
        <i/>
        <sz val="14"/>
        <color indexed="8"/>
        <rFont val="SwissReSans"/>
        <family val="2"/>
      </rPr>
      <t>ε</t>
    </r>
    <r>
      <rPr>
        <i/>
        <sz val="16"/>
        <color indexed="8"/>
        <rFont val="SwissReSans"/>
        <family val="2"/>
      </rPr>
      <t xml:space="preserve"> </t>
    </r>
  </si>
  <si>
    <r>
      <t xml:space="preserve">  </t>
    </r>
    <r>
      <rPr>
        <i/>
        <sz val="14"/>
        <color indexed="8"/>
        <rFont val="SwissReSans"/>
        <family val="2"/>
      </rPr>
      <t>δ ≈ –0.484</t>
    </r>
    <r>
      <rPr>
        <sz val="14"/>
        <color indexed="8"/>
        <rFont val="Calibri"/>
        <family val="2"/>
      </rPr>
      <t xml:space="preserve"> </t>
    </r>
    <r>
      <rPr>
        <i/>
        <sz val="14"/>
        <color indexed="8"/>
        <rFont val="SwissReSans"/>
        <family val="2"/>
      </rPr>
      <t>ε</t>
    </r>
    <r>
      <rPr>
        <i/>
        <sz val="16"/>
        <color indexed="8"/>
        <rFont val="SwissReSans"/>
        <family val="2"/>
      </rPr>
      <t xml:space="preserve"> </t>
    </r>
  </si>
  <si>
    <r>
      <t xml:space="preserve">  </t>
    </r>
    <r>
      <rPr>
        <i/>
        <sz val="14"/>
        <color indexed="8"/>
        <rFont val="SwissReSans"/>
        <family val="2"/>
      </rPr>
      <t>δ ≈ –0.858</t>
    </r>
    <r>
      <rPr>
        <sz val="14"/>
        <color indexed="8"/>
        <rFont val="Calibri"/>
        <family val="2"/>
      </rPr>
      <t xml:space="preserve"> </t>
    </r>
    <r>
      <rPr>
        <i/>
        <sz val="14"/>
        <color indexed="8"/>
        <rFont val="SwissReSans"/>
        <family val="2"/>
      </rPr>
      <t xml:space="preserve">ε </t>
    </r>
  </si>
  <si>
    <t>Schalttag</t>
  </si>
  <si>
    <t>Praktische Berechnungsbeispiele</t>
  </si>
  <si>
    <t>30 Tage nach der Winter SW</t>
  </si>
  <si>
    <t>60 Tage nach der Winter SW</t>
  </si>
  <si>
    <t>60 Tage vor der Sommer SW</t>
  </si>
  <si>
    <t>30 Tage vor der Sommer SW</t>
  </si>
  <si>
    <t>30 Tage nach der Sommer SW</t>
  </si>
  <si>
    <t>60 Tage nach der  Sommer SW</t>
  </si>
  <si>
    <t>60 Tage vor der Winter SW</t>
  </si>
  <si>
    <t>30 Tage vor der Winter SW</t>
  </si>
  <si>
    <t>Ende des Bauernwinters</t>
  </si>
  <si>
    <t>Maria Lichtmess Beginn des Bauernjahres</t>
  </si>
  <si>
    <t>Martini, Beginn des Bauernwinters</t>
  </si>
  <si>
    <t>Januar</t>
  </si>
  <si>
    <t>1. Januar - Hochfest der Gottesmutter Maria</t>
  </si>
  <si>
    <t>2. Januar - Basilius von Caesarea und Gregor von Nazianz</t>
  </si>
  <si>
    <t>4. Januar - Oringa Menabuoi auch Christiane von Lucca genannt, Angelika von Filigno, Elisabeth Anna Bayley Seton</t>
  </si>
  <si>
    <t>5. Januar - Eduard der Bekenner, Aemiliana (Emilie), Johannes Nepomuk Neumann; Roger von Todi, Raphaela Porres y Ayollón</t>
  </si>
  <si>
    <t>6. Januar - Makarius</t>
  </si>
  <si>
    <t>7. Januar - Raimund von Peñafort</t>
  </si>
  <si>
    <t>8. Januar - Severin von Noricum</t>
  </si>
  <si>
    <t>9. Januar - Petrus von Sebaste</t>
  </si>
  <si>
    <t>10. Januar - Paulus von Theben, Leonie Aviat, Gregor X., Agatho, Wilhelm von Bourges, Pietro Orseolo</t>
  </si>
  <si>
    <t>11. Januar - Theodosius, Thomas von Cori, Hyginus, Paulinus von Aquileja</t>
  </si>
  <si>
    <t>12. Januar - Bernardo da Corleone</t>
  </si>
  <si>
    <t>13. Januar - Hilarius von Poitiers, Mungo von Glasgow</t>
  </si>
  <si>
    <t>15. Januar - Maurus</t>
  </si>
  <si>
    <t>17. Januar - Antonius der Große</t>
  </si>
  <si>
    <t>18. Januar - Odilo von Bayern</t>
  </si>
  <si>
    <t>20. Januar - Heiliger Fabian (Papst), Hl. Sebastian</t>
  </si>
  <si>
    <t>21. Januar - Heilige Agnes von Rom</t>
  </si>
  <si>
    <t>24. Januar - Franz von Sales</t>
  </si>
  <si>
    <t>25. Januar - Heinrich Seuse</t>
  </si>
  <si>
    <t>26. Januar - Titus und Timotheus</t>
  </si>
  <si>
    <t>27. Januar - Angela Merici</t>
  </si>
  <si>
    <t>28. Januar - Thomas von Aquin</t>
  </si>
  <si>
    <t>30. Januar - Bathilde, Maria Ward</t>
  </si>
  <si>
    <t>31. Januar - Johannes Bosco</t>
  </si>
  <si>
    <t>Februar</t>
  </si>
  <si>
    <t>3. Februar - Blasius von Sebaste, Ansgar</t>
  </si>
  <si>
    <t>4. Februar - Rabanus Maurus, Isidor von Pelusium</t>
  </si>
  <si>
    <t>5. Februar - Agatha von Catania</t>
  </si>
  <si>
    <t>6. Februar - Paul Miki</t>
  </si>
  <si>
    <t>9. Februar - Apollonia</t>
  </si>
  <si>
    <t>10. Februar - Scholastika von Nursia</t>
  </si>
  <si>
    <t>14. Februar - Sankt Valentin, Kyrill von Saloniki und Method von Saloniki</t>
  </si>
  <si>
    <t>16. Februar - Juliana von Nikomedien</t>
  </si>
  <si>
    <t>23. Februar - Polykarp von Smyrna</t>
  </si>
  <si>
    <t>24. Februar - Matthias</t>
  </si>
  <si>
    <t>27. Februar - Markward von Prüm</t>
  </si>
  <si>
    <t>März</t>
  </si>
  <si>
    <t>1. März - Suitbert</t>
  </si>
  <si>
    <t>6. März - Fridolin von Säckingen</t>
  </si>
  <si>
    <t>7. März - Perpetua und Felicitas</t>
  </si>
  <si>
    <t>9. März - Bruno von Querfurt</t>
  </si>
  <si>
    <t>12. März - Johannes Baptist Righi</t>
  </si>
  <si>
    <t>15. März - Klemens Maria Hofbauer</t>
  </si>
  <si>
    <t>17. März - Patrick von Irland, Gertrud von Nivelles</t>
  </si>
  <si>
    <t>18. März - Kyrill von Jerusalem</t>
  </si>
  <si>
    <t>19. März - Josef, Bräutigam der Gottesmutter Maria</t>
  </si>
  <si>
    <t>21. März - Benedikt von Nursia</t>
  </si>
  <si>
    <t>24. März - Katharina von Schweden</t>
  </si>
  <si>
    <t>25. März - Dismas</t>
  </si>
  <si>
    <t>26. März - Liudger, Kastulus</t>
  </si>
  <si>
    <t>29. März - Berthold von Kalabrien</t>
  </si>
  <si>
    <t>31. März - Guido von Pomposa</t>
  </si>
  <si>
    <t>April</t>
  </si>
  <si>
    <t>4. April - Isidor von Sevilla, Benedikt der Mohr</t>
  </si>
  <si>
    <t>5. April - Maria Creszentia Höss, Vinzenz Ferrer, Juliana von Lüttich</t>
  </si>
  <si>
    <t>6. April - sel. Michael Rua</t>
  </si>
  <si>
    <t>7. April - Johann Baptist de la Salle, Hermann Joseph von Steinfeld</t>
  </si>
  <si>
    <t>8. April - Walter, Beate</t>
  </si>
  <si>
    <t>9. April - Waltraud von Mons</t>
  </si>
  <si>
    <t>10. April - Eberwin von Helfenstein</t>
  </si>
  <si>
    <t>11. April - Stanislaus von Krakau</t>
  </si>
  <si>
    <t>12. April - Julius I.</t>
  </si>
  <si>
    <t>14. April - Tiburtius von Rom</t>
  </si>
  <si>
    <t>15. April - sel. Damian de Veuster</t>
  </si>
  <si>
    <t>20. April - Hildegunde von Schönau</t>
  </si>
  <si>
    <t>21. April - Anselm von Canterbury, Konrad von Parzham</t>
  </si>
  <si>
    <t>22. April - Agapitus I., sel. Maria Gabriella Sagheddu</t>
  </si>
  <si>
    <t>23. April - Adalbert von Prag, sel. Teresa Maria della Croce</t>
  </si>
  <si>
    <t>24. April - Robert von Turlande, Fidelis von Sigmaringen</t>
  </si>
  <si>
    <t>25. April - Johannes Markus, Anianus von Alexandria</t>
  </si>
  <si>
    <t>26. April - Johannes von Valence, Cletus</t>
  </si>
  <si>
    <t>27. April - Petrus Armengol, In Deutschland: Petrus Canisius</t>
  </si>
  <si>
    <t>28. April - Sel. Gianna Beretta Molla; Pierre Chanel</t>
  </si>
  <si>
    <t>29. April - Katharina von Siena, Hugo von Cluny</t>
  </si>
  <si>
    <t>Mai</t>
  </si>
  <si>
    <t>1. Mai - Josef der Arbeiter</t>
  </si>
  <si>
    <t>2. Mai - Athanasius der Große, Wiborada</t>
  </si>
  <si>
    <t>3. Mai - Apostel Philippus, Jakobus der Gerechte, Jakobus der Jüngere</t>
  </si>
  <si>
    <t>4. Mai - Florian, Märtyrer, Guido von Pomposa</t>
  </si>
  <si>
    <t>5. Mai - Godehard von Hildesheim (St. Gotthard)</t>
  </si>
  <si>
    <t>11. Mai - Mamertus</t>
  </si>
  <si>
    <t>12. Mai - Pankratius</t>
  </si>
  <si>
    <t>13. Mai - Servatius</t>
  </si>
  <si>
    <t>14. Mai - Bonifatius</t>
  </si>
  <si>
    <t>15. Mai - Sophia von Rom</t>
  </si>
  <si>
    <t>18. Mai - Erik</t>
  </si>
  <si>
    <t>19. Mai - Alkuin, Maria Bernarda</t>
  </si>
  <si>
    <t>21. Mai - Konstantin</t>
  </si>
  <si>
    <t>22. Mai - Julia</t>
  </si>
  <si>
    <t>24. Mai - Eugen von Mazenod</t>
  </si>
  <si>
    <t>26. Mai - Philipp Neri</t>
  </si>
  <si>
    <t>30. Mai - Jeanne d'Arc, Zdislava</t>
  </si>
  <si>
    <t>31. Mai - Petronilla</t>
  </si>
  <si>
    <t>Juni</t>
  </si>
  <si>
    <t>1. Juni - Simeon von Trier</t>
  </si>
  <si>
    <t>5. Juni - Bonifatius, Adalar</t>
  </si>
  <si>
    <t>6. Juni - Norbert von Xanten, Kevin von Glendalough</t>
  </si>
  <si>
    <t>7. Juni - Robert of Newminster</t>
  </si>
  <si>
    <t>8. Juni - Medardus von Vermandois</t>
  </si>
  <si>
    <t>9. Juni - Columban von Iona</t>
  </si>
  <si>
    <t>12. Juni - Odulf von Utrecht</t>
  </si>
  <si>
    <t>13. Juni - Antonius von Padua</t>
  </si>
  <si>
    <t>15. Juni - Vitus</t>
  </si>
  <si>
    <t>22. Juni - Thomas Morus, Aaron von Caerleon</t>
  </si>
  <si>
    <t>24. Juni - Johannes der Täufer</t>
  </si>
  <si>
    <t>28. Juni - Irenäus von Lyon</t>
  </si>
  <si>
    <t>29. Juni - Simon Petrus, Apostel Paulus von Tarsus</t>
  </si>
  <si>
    <t>Juli</t>
  </si>
  <si>
    <t>3. Juli - Leo II.</t>
  </si>
  <si>
    <t>4. Juli - Ulrich, Ulrich von Augsburg</t>
  </si>
  <si>
    <t>6. Juli - Goar, Maria Goretti</t>
  </si>
  <si>
    <t>7. Juli - Hedda von Wessex</t>
  </si>
  <si>
    <t>10. Juli - Olav, Erik</t>
  </si>
  <si>
    <t>11. Juli - Benedikt von Nursia, Oliver</t>
  </si>
  <si>
    <t>12. Juli - Ansbald von Prüm, Johannes Gualbertus</t>
  </si>
  <si>
    <t>13. Juli - Sara die Einsiedlerin, Heinrich und Kunigunde</t>
  </si>
  <si>
    <t>15. Juli - Bonaventura von Bagnoregio, Rosalia</t>
  </si>
  <si>
    <t>17. Juli - Charlotte Thouret</t>
  </si>
  <si>
    <t>22. Juli - Maria Magdalena</t>
  </si>
  <si>
    <t>23. Juli - Birgitta von Schweden</t>
  </si>
  <si>
    <t>24. Juli - Christophorus</t>
  </si>
  <si>
    <t>25. Juli - Jakobus der Ältere</t>
  </si>
  <si>
    <t>26. Juli - Anna, Mutter der Gottesmutter Maria, Joachim, Vater der Gottesmutter Maria</t>
  </si>
  <si>
    <t>27. Juli - Berthold von Garsten</t>
  </si>
  <si>
    <t>29. Juli - Beatrix von Rom, Olav</t>
  </si>
  <si>
    <t>31. Juli - Ignatius von Loyola</t>
  </si>
  <si>
    <t>August</t>
  </si>
  <si>
    <t>3. August - Lydia</t>
  </si>
  <si>
    <t>4. August - Agricola von Bologna, Pfarrer von Ars</t>
  </si>
  <si>
    <t>5. August - Oswald (Northumbria)</t>
  </si>
  <si>
    <t>7. August - Afra von Augsburg, Albertus Siculus</t>
  </si>
  <si>
    <t>8. August - Dominikus, Cyriak</t>
  </si>
  <si>
    <t>9. August - Edith Stein</t>
  </si>
  <si>
    <t>10. August - Laurentius von Rom</t>
  </si>
  <si>
    <t>11. August - Klara von Assisi, Susanna</t>
  </si>
  <si>
    <t>12. August - Sel. Karl Leisner, Hl. Johanna Franziska von Chantal</t>
  </si>
  <si>
    <t>14. August - Hl. P. Maximilian Kolbe OFMConv</t>
  </si>
  <si>
    <t>15. August - Mariä Aufnahme in den Himmel</t>
  </si>
  <si>
    <t>16. August - Stephan I.</t>
  </si>
  <si>
    <t>17. August - Hl. Altfrid</t>
  </si>
  <si>
    <t>18. August - Hl. Helena</t>
  </si>
  <si>
    <t>19. August - Sebaldus von Nürnberg</t>
  </si>
  <si>
    <t>20. August - Bernhard von Clairvaux</t>
  </si>
  <si>
    <t>23. August - Kallinikos I.</t>
  </si>
  <si>
    <t>24. August - Apostel Bartholomäus</t>
  </si>
  <si>
    <t>25. August - Ludwig IX.</t>
  </si>
  <si>
    <t>26. August - Johanna Elisabeth Bichier des Ages</t>
  </si>
  <si>
    <t>27. August - Monika, Mutter von Augustinus von Hippo</t>
  </si>
  <si>
    <t>28. August - Augustinus von Hippo</t>
  </si>
  <si>
    <t>29. August - Sabina</t>
  </si>
  <si>
    <t>31. August - Nikodemus</t>
  </si>
  <si>
    <t>September</t>
  </si>
  <si>
    <t>1. September - Ägidius, einer der vierzehn Nothelfer</t>
  </si>
  <si>
    <t>2. September - Ingrid Elovsdotter</t>
  </si>
  <si>
    <t>3. September - Gregor der Große</t>
  </si>
  <si>
    <t>4. September - Rosalia</t>
  </si>
  <si>
    <t>8. September - Maria</t>
  </si>
  <si>
    <t>15. September - Oranna, Katharina von Genua</t>
  </si>
  <si>
    <t>16. September - Cornelius</t>
  </si>
  <si>
    <t>17. September - Hildegard von Bingen</t>
  </si>
  <si>
    <t>22. September - Mauritius, Märtyrer, Otto von Freising</t>
  </si>
  <si>
    <t>25. September - Niklaus von Flüe, Firmin der Ältere von Amiens</t>
  </si>
  <si>
    <t>27. September - Vinzenz von Paul</t>
  </si>
  <si>
    <t>28. September - Bernhardin von Feltre</t>
  </si>
  <si>
    <t>29. September - Erzengel Michael (Michaelis)</t>
  </si>
  <si>
    <t>Oktober</t>
  </si>
  <si>
    <t>1. Oktober - Therese von Lisieux</t>
  </si>
  <si>
    <t>4. Oktober - Franz von Assisi</t>
  </si>
  <si>
    <t>6. Oktober - Bruno der Kartäuser</t>
  </si>
  <si>
    <t>9. Oktober - Dionysius (Denis) von Paris</t>
  </si>
  <si>
    <t>12. Oktober - Maximilian vom Pongau</t>
  </si>
  <si>
    <t>13. Oktober - Koloman</t>
  </si>
  <si>
    <t>14. Oktober - Burkard von Würzburg</t>
  </si>
  <si>
    <t>15. Oktober - Teresa von Ávila, Thekla von Kitzingen</t>
  </si>
  <si>
    <t>16. Oktober - Margareta Maria Alacoque</t>
  </si>
  <si>
    <t>18. Oktober - Evangelist Lukas</t>
  </si>
  <si>
    <t>19. Oktober - Jean de Brébeuf</t>
  </si>
  <si>
    <t>20. Oktober - Wendelin</t>
  </si>
  <si>
    <t>21. Oktober - Ursula von Köln</t>
  </si>
  <si>
    <t>23. Oktober - Jakobus der Gerechte, Severin von Köln</t>
  </si>
  <si>
    <t>24. Oktober - Antonius Maria Claret, Everigisil</t>
  </si>
  <si>
    <t>25. Oktober - Crispinus und Crispinianus, Krispin</t>
  </si>
  <si>
    <t>28. Oktober - Judas Thaddäus, Simon Zelotes</t>
  </si>
  <si>
    <t>29. Oktober - Beda Venerabilis</t>
  </si>
  <si>
    <t>31. Oktober - Wolfgang von Regensburg</t>
  </si>
  <si>
    <t>November</t>
  </si>
  <si>
    <t>1. November - Allerheiligen, an diesem Tag wird - wie der Name sagt - aller Heiligen gedacht</t>
  </si>
  <si>
    <t>2. November - Allerseelen, an diesem Tag wird der Verstorbenen gedacht</t>
  </si>
  <si>
    <t>3. November - Hubertus, Pirminius, Malachias</t>
  </si>
  <si>
    <t>4. November - Karl Borromäus</t>
  </si>
  <si>
    <t>6. November - Leonhard von Limoges</t>
  </si>
  <si>
    <t>7. November - Ernst von Neresheim, Willibrord</t>
  </si>
  <si>
    <t>8. November - sel. Johannes Duns Scotus</t>
  </si>
  <si>
    <t>9. November - Theodor Stratelates</t>
  </si>
  <si>
    <t>10. November - Leo der Große</t>
  </si>
  <si>
    <t>11. November - Martin von Tours (Martini), Theodor Studites</t>
  </si>
  <si>
    <t>13. November - Stanislaus Kostka, Brictius von Tours, Didakus</t>
  </si>
  <si>
    <t>14. November - Justinian I. (orthodox)</t>
  </si>
  <si>
    <t>15. November - Albert der Große, Leopold von Österreich</t>
  </si>
  <si>
    <t>16. November - Eucherius von Lyon</t>
  </si>
  <si>
    <t>17. November - Gertrud von Helfta, Gregor von Tours, Hilda von Whitby</t>
  </si>
  <si>
    <t>19. November - Elisabeth von Thüringen</t>
  </si>
  <si>
    <t>20. November - Bernward von Hildesheim</t>
  </si>
  <si>
    <t>22. November - Cäcilia, Philemon und Seliger Salvator Lilli</t>
  </si>
  <si>
    <t>23. November - Clemens (Klemens)</t>
  </si>
  <si>
    <t xml:space="preserve">25. November - Katharina von Alexandrien </t>
  </si>
  <si>
    <t>27. November - Josaphat</t>
  </si>
  <si>
    <t>30. November - Apostel Andreas</t>
  </si>
  <si>
    <t>Dezember</t>
  </si>
  <si>
    <t>1. Dezember - Blanka von Kastilien, Eligius</t>
  </si>
  <si>
    <t>2. Dezember - Bibiana</t>
  </si>
  <si>
    <t>3. Dezember - Franz Xaver</t>
  </si>
  <si>
    <t>4. Dezember - Barbara von Nikomedien, Anno II. von Köln, Christian von Oliva</t>
  </si>
  <si>
    <t>6. Dezember - Sankt Nikolaus, Henrika und Gefährtinnen</t>
  </si>
  <si>
    <t>7. Dezember - Ambrosius von Mailand</t>
  </si>
  <si>
    <t>8. Dezember - Johannes von Damaskus</t>
  </si>
  <si>
    <t>12. Dezember - Vizelin von Oldenburg</t>
  </si>
  <si>
    <t>14. Dezember - Berthold von Regensburg</t>
  </si>
  <si>
    <t>16. Dezember - Ado von Vienne</t>
  </si>
  <si>
    <t>17. Dezember - Sturmius, Ignatius von Antiochia, Olympias von Konstantinopel</t>
  </si>
  <si>
    <t>21. Dezember - Thomas (Apostel) (alter ökumenischer und aktueller evangelischer Gedenktag)</t>
  </si>
  <si>
    <t>24. Dezember - Tarsilla, Delphin, Adam</t>
  </si>
  <si>
    <t>26. Dezember - Stephanus</t>
  </si>
  <si>
    <t>27. Dezember - Apostel Johannes</t>
  </si>
  <si>
    <t>29. Dezember - Lothar I.</t>
  </si>
  <si>
    <t>31. Dezember - Silvester I., Catherine Labouré</t>
  </si>
  <si>
    <t>Tab 11</t>
  </si>
  <si>
    <t>Analyse der Ausrichtung alter Kirchen. Überprüfung ob z.B. eine architektonische Linie auf den Sonnenaufgang am Patronatstag ausgerichtet ist.</t>
  </si>
  <si>
    <t>Aufgabe 7</t>
  </si>
  <si>
    <r>
      <t xml:space="preserve">Die Visur einer Steinsetzung weist auf einen Punkt </t>
    </r>
    <r>
      <rPr>
        <b/>
        <i/>
        <sz val="11"/>
        <color indexed="8"/>
        <rFont val="SwissReSans"/>
        <family val="2"/>
      </rPr>
      <t>hz</t>
    </r>
    <r>
      <rPr>
        <sz val="11"/>
        <color indexed="8"/>
        <rFont val="SwissReSans"/>
        <family val="2"/>
      </rPr>
      <t xml:space="preserve"> am Horizont. Die Höhenkote von </t>
    </r>
    <r>
      <rPr>
        <b/>
        <i/>
        <sz val="11"/>
        <color indexed="8"/>
        <rFont val="SwissReSans"/>
        <family val="2"/>
      </rPr>
      <t>hz</t>
    </r>
    <r>
      <rPr>
        <sz val="11"/>
        <color indexed="8"/>
        <rFont val="SwissReSans"/>
        <family val="2"/>
      </rPr>
      <t xml:space="preserve"> beträgt 1150 m, die Höhenkote des Objektstandortes </t>
    </r>
    <r>
      <rPr>
        <b/>
        <i/>
        <sz val="11"/>
        <color indexed="8"/>
        <rFont val="SwissReSans"/>
        <family val="2"/>
      </rPr>
      <t xml:space="preserve">ho = </t>
    </r>
    <r>
      <rPr>
        <sz val="11"/>
        <color indexed="8"/>
        <rFont val="SwissReSans"/>
        <family val="2"/>
      </rPr>
      <t xml:space="preserve">610 m. Die Horizontaldistanz </t>
    </r>
    <r>
      <rPr>
        <b/>
        <i/>
        <sz val="11"/>
        <color indexed="8"/>
        <rFont val="SwissReSans"/>
        <family val="2"/>
      </rPr>
      <t>D</t>
    </r>
    <r>
      <rPr>
        <sz val="11"/>
        <color indexed="8"/>
        <rFont val="SwissReSans"/>
        <family val="2"/>
      </rPr>
      <t xml:space="preserve"> zwischen </t>
    </r>
    <r>
      <rPr>
        <b/>
        <i/>
        <sz val="11"/>
        <color indexed="8"/>
        <rFont val="SwissReSans"/>
        <family val="2"/>
      </rPr>
      <t>ho</t>
    </r>
    <r>
      <rPr>
        <sz val="11"/>
        <color indexed="8"/>
        <rFont val="SwissReSans"/>
        <family val="2"/>
      </rPr>
      <t xml:space="preserve"> und </t>
    </r>
    <r>
      <rPr>
        <b/>
        <i/>
        <sz val="11"/>
        <color indexed="8"/>
        <rFont val="SwissReSans"/>
        <family val="2"/>
      </rPr>
      <t>hz</t>
    </r>
    <r>
      <rPr>
        <sz val="11"/>
        <color indexed="8"/>
        <rFont val="SwissReSans"/>
        <family val="2"/>
      </rPr>
      <t xml:space="preserve"> beträgt 11'300 m (11.3 km). Wie gross ist die scheinbare (beobachtete) Horizonthöhe </t>
    </r>
    <r>
      <rPr>
        <b/>
        <i/>
        <sz val="11"/>
        <color indexed="8"/>
        <rFont val="SwissReSans"/>
        <family val="2"/>
      </rPr>
      <t>hs</t>
    </r>
    <r>
      <rPr>
        <sz val="11"/>
        <color indexed="8"/>
        <rFont val="SwissReSans"/>
        <family val="2"/>
      </rPr>
      <t xml:space="preserve"> (Elevationswinkel)?   </t>
    </r>
  </si>
  <si>
    <r>
      <t xml:space="preserve">Die Variabeln für </t>
    </r>
    <r>
      <rPr>
        <b/>
        <i/>
        <sz val="11"/>
        <color indexed="8"/>
        <rFont val="SwissReSans"/>
        <family val="2"/>
      </rPr>
      <t xml:space="preserve">ho, hz </t>
    </r>
    <r>
      <rPr>
        <sz val="11"/>
        <color indexed="8"/>
        <rFont val="SwissReSans"/>
        <family val="2"/>
      </rPr>
      <t xml:space="preserve">und </t>
    </r>
    <r>
      <rPr>
        <b/>
        <i/>
        <sz val="11"/>
        <color indexed="8"/>
        <rFont val="SwissReSans"/>
        <family val="2"/>
      </rPr>
      <t>D</t>
    </r>
    <r>
      <rPr>
        <sz val="11"/>
        <color indexed="8"/>
        <rFont val="SwissReSans"/>
        <family val="2"/>
      </rPr>
      <t xml:space="preserve"> werden in die Eingabefelder der Tabelle 9 übertragen. Wichtig: Die Eingabe muss in [m] erfolgen! 
</t>
    </r>
    <r>
      <rPr>
        <b/>
        <sz val="11"/>
        <color indexed="8"/>
        <rFont val="SwissReSans"/>
        <family val="2"/>
      </rPr>
      <t>Ergebnis:</t>
    </r>
    <r>
      <rPr>
        <sz val="11"/>
        <color indexed="8"/>
        <rFont val="SwissReSans"/>
        <family val="2"/>
      </rPr>
      <t xml:space="preserve">   </t>
    </r>
    <r>
      <rPr>
        <b/>
        <i/>
        <sz val="11"/>
        <color indexed="8"/>
        <rFont val="SwissReSans"/>
        <family val="2"/>
      </rPr>
      <t>hs</t>
    </r>
    <r>
      <rPr>
        <sz val="11"/>
        <color indexed="8"/>
        <rFont val="SwissReSans"/>
        <family val="2"/>
      </rPr>
      <t xml:space="preserve"> = 2.692° </t>
    </r>
  </si>
  <si>
    <r>
      <t xml:space="preserve">Das gemessene Horizontazimut </t>
    </r>
    <r>
      <rPr>
        <b/>
        <i/>
        <sz val="11"/>
        <color indexed="8"/>
        <rFont val="SwissReSans"/>
        <family val="2"/>
      </rPr>
      <t>Haz</t>
    </r>
    <r>
      <rPr>
        <sz val="11"/>
        <color indexed="8"/>
        <rFont val="SwissReSans"/>
        <family val="2"/>
      </rPr>
      <t xml:space="preserve"> der Visur von Aufgabe 1 beträgt 122°, die oben errechnete, scheinbare Horizonthöhe </t>
    </r>
    <r>
      <rPr>
        <b/>
        <i/>
        <sz val="11"/>
        <color indexed="8"/>
        <rFont val="SwissReSans"/>
        <family val="2"/>
      </rPr>
      <t>hs</t>
    </r>
    <r>
      <rPr>
        <sz val="11"/>
        <color indexed="8"/>
        <rFont val="SwissReSans"/>
        <family val="2"/>
      </rPr>
      <t xml:space="preserve"> = 2.692° und der Breitengrad </t>
    </r>
    <r>
      <rPr>
        <b/>
        <i/>
        <sz val="11"/>
        <color indexed="8"/>
        <rFont val="SwissReSans"/>
        <family val="2"/>
      </rPr>
      <t xml:space="preserve">φ = </t>
    </r>
    <r>
      <rPr>
        <sz val="11"/>
        <color indexed="8"/>
        <rFont val="SwissReSans"/>
        <family val="2"/>
      </rPr>
      <t xml:space="preserve">47°. 
Welches sind die Horizontazimute </t>
    </r>
    <r>
      <rPr>
        <b/>
        <i/>
        <sz val="11"/>
        <color indexed="8"/>
        <rFont val="SwissReSans"/>
        <family val="2"/>
      </rPr>
      <t>Haz</t>
    </r>
    <r>
      <rPr>
        <b/>
        <i/>
        <vertAlign val="subscript"/>
        <sz val="11"/>
        <color indexed="8"/>
        <rFont val="SwissReSans"/>
        <family val="2"/>
      </rPr>
      <t>math</t>
    </r>
    <r>
      <rPr>
        <sz val="11"/>
        <color indexed="8"/>
        <rFont val="SwissReSans"/>
        <family val="2"/>
      </rPr>
      <t xml:space="preserve"> für die Auf- und Untergangspunkte der Sonne, reduziert auf den mathema-tischen Horizont (hs = 0°)? (Berechnung vereinfacht für die Scheibenmitte der Sonne)</t>
    </r>
  </si>
  <si>
    <r>
      <t xml:space="preserve">Die Variabeln für </t>
    </r>
    <r>
      <rPr>
        <b/>
        <i/>
        <sz val="11"/>
        <color indexed="8"/>
        <rFont val="SwissReSans"/>
        <family val="2"/>
      </rPr>
      <t>Haz, φ</t>
    </r>
    <r>
      <rPr>
        <sz val="11"/>
        <color indexed="8"/>
        <rFont val="SwissReSans"/>
        <family val="2"/>
      </rPr>
      <t xml:space="preserve"> und </t>
    </r>
    <r>
      <rPr>
        <b/>
        <i/>
        <sz val="11"/>
        <color indexed="8"/>
        <rFont val="SwissReSans"/>
        <family val="2"/>
      </rPr>
      <t>hs</t>
    </r>
    <r>
      <rPr>
        <sz val="11"/>
        <color indexed="8"/>
        <rFont val="SwissReSans"/>
        <family val="2"/>
      </rPr>
      <t xml:space="preserve"> werden in die Eingabefelder der Tabelle 6 eingetragen.
</t>
    </r>
    <r>
      <rPr>
        <b/>
        <sz val="11"/>
        <color indexed="8"/>
        <rFont val="SwissReSans"/>
        <family val="2"/>
      </rPr>
      <t>Ergebnis:</t>
    </r>
    <r>
      <rPr>
        <sz val="11"/>
        <color indexed="8"/>
        <rFont val="SwissReSans"/>
        <family val="2"/>
      </rPr>
      <t xml:space="preserve">   </t>
    </r>
    <r>
      <rPr>
        <b/>
        <i/>
        <sz val="11"/>
        <color indexed="8"/>
        <rFont val="SwissReSans"/>
        <family val="2"/>
      </rPr>
      <t>Haz</t>
    </r>
    <r>
      <rPr>
        <b/>
        <i/>
        <vertAlign val="subscript"/>
        <sz val="11"/>
        <color indexed="8"/>
        <rFont val="SwissReSans"/>
        <family val="2"/>
      </rPr>
      <t>math</t>
    </r>
    <r>
      <rPr>
        <sz val="11"/>
        <color indexed="8"/>
        <rFont val="SwissReSans"/>
        <family val="2"/>
      </rPr>
      <t xml:space="preserve"> Aufgang    = 118.2379°
                  </t>
    </r>
    <r>
      <rPr>
        <b/>
        <i/>
        <sz val="11"/>
        <color indexed="8"/>
        <rFont val="SwissReSans"/>
        <family val="2"/>
      </rPr>
      <t>Haz</t>
    </r>
    <r>
      <rPr>
        <b/>
        <i/>
        <vertAlign val="subscript"/>
        <sz val="11"/>
        <color indexed="8"/>
        <rFont val="SwissReSans"/>
        <family val="2"/>
      </rPr>
      <t>math</t>
    </r>
    <r>
      <rPr>
        <sz val="11"/>
        <color indexed="8"/>
        <rFont val="SwissReSans"/>
        <family val="2"/>
      </rPr>
      <t xml:space="preserve"> Untergang = 241.7621°
</t>
    </r>
  </si>
  <si>
    <r>
      <t xml:space="preserve">Abschätzung der beiden Daten unseres heutigen Kalenders an welchen 3000 v. Chr. am Horizontpunkt der obigen  Aufgaben der Scheibenmittelpunkt der Sonne aufging?  
</t>
    </r>
    <r>
      <rPr>
        <b/>
        <i/>
        <sz val="11"/>
        <color indexed="8"/>
        <rFont val="SwissReSans"/>
        <family val="2"/>
      </rPr>
      <t>Haz</t>
    </r>
    <r>
      <rPr>
        <sz val="11"/>
        <color indexed="8"/>
        <rFont val="SwissReSans"/>
        <family val="2"/>
      </rPr>
      <t xml:space="preserve"> = 122°, </t>
    </r>
    <r>
      <rPr>
        <b/>
        <i/>
        <sz val="11"/>
        <color indexed="8"/>
        <rFont val="SwissReSans"/>
        <family val="2"/>
      </rPr>
      <t>hs</t>
    </r>
    <r>
      <rPr>
        <sz val="11"/>
        <color indexed="8"/>
        <rFont val="SwissReSans"/>
        <family val="2"/>
      </rPr>
      <t xml:space="preserve"> = 2.692°, </t>
    </r>
    <r>
      <rPr>
        <b/>
        <i/>
        <sz val="11"/>
        <color indexed="8"/>
        <rFont val="SwissReSans"/>
        <family val="2"/>
      </rPr>
      <t>φ</t>
    </r>
    <r>
      <rPr>
        <sz val="11"/>
        <color indexed="8"/>
        <rFont val="SwissReSans"/>
        <family val="2"/>
      </rPr>
      <t xml:space="preserve"> = 47°.</t>
    </r>
  </si>
  <si>
    <r>
      <t xml:space="preserve">Die Variabeln für </t>
    </r>
    <r>
      <rPr>
        <b/>
        <i/>
        <sz val="11"/>
        <color indexed="8"/>
        <rFont val="SwissReSans"/>
        <family val="2"/>
      </rPr>
      <t>φ, hs</t>
    </r>
    <r>
      <rPr>
        <sz val="11"/>
        <color indexed="8"/>
        <rFont val="SwissReSans"/>
        <family val="2"/>
      </rPr>
      <t xml:space="preserve">, und </t>
    </r>
    <r>
      <rPr>
        <b/>
        <i/>
        <sz val="11"/>
        <color indexed="8"/>
        <rFont val="SwissReSans"/>
        <family val="2"/>
      </rPr>
      <t>Haz</t>
    </r>
    <r>
      <rPr>
        <sz val="11"/>
        <color indexed="8"/>
        <rFont val="SwissReSans"/>
        <family val="2"/>
      </rPr>
      <t xml:space="preserve"> werden in die Eingabefelder der Tabelle 3 übertragen und dann zuerst die Sonnendeklination δ an diesem Horizontpunkt berechnet.
</t>
    </r>
    <r>
      <rPr>
        <b/>
        <sz val="11"/>
        <color indexed="8"/>
        <rFont val="SwissReSans"/>
        <family val="2"/>
      </rPr>
      <t>Zwischenergebnis:</t>
    </r>
    <r>
      <rPr>
        <sz val="11"/>
        <color indexed="8"/>
        <rFont val="SwissReSans"/>
        <family val="2"/>
      </rPr>
      <t xml:space="preserve">  </t>
    </r>
    <r>
      <rPr>
        <b/>
        <i/>
        <sz val="11"/>
        <color indexed="8"/>
        <rFont val="SwissReSans"/>
        <family val="2"/>
      </rPr>
      <t>δ</t>
    </r>
    <r>
      <rPr>
        <sz val="11"/>
        <color indexed="8"/>
        <rFont val="SwissReSans"/>
        <family val="2"/>
      </rPr>
      <t xml:space="preserve"> Sonne = -19.268°
In der Deklinationstafel, Tabelle 10, können mit diesem δ Wert in der Kolonne für 3000 v. Chr. näherungsweise die zwei heutigen Kalenderdaten abgelesen werden, an denen die Sonne 3000 v. Chr. diesen Deklinationswert eingenommen hatte.
</t>
    </r>
    <r>
      <rPr>
        <b/>
        <sz val="11"/>
        <color indexed="8"/>
        <rFont val="SwissReSans"/>
        <family val="2"/>
      </rPr>
      <t>Schlussergebnis:</t>
    </r>
    <r>
      <rPr>
        <sz val="11"/>
        <color indexed="8"/>
        <rFont val="SwissReSans"/>
        <family val="2"/>
      </rPr>
      <t xml:space="preserve"> Ca. 26/27. Januar und  16./17 November</t>
    </r>
  </si>
  <si>
    <t>Aufgabe 3a</t>
  </si>
  <si>
    <t>Dito Aufgabe 3, jedoch berechnet für den Oberrand der Sonne.</t>
  </si>
  <si>
    <r>
      <t xml:space="preserve">Wie gross ist der Aufgangswinkel </t>
    </r>
    <r>
      <rPr>
        <b/>
        <i/>
        <sz val="14"/>
        <color indexed="8"/>
        <rFont val="SwissReSans"/>
        <family val="2"/>
      </rPr>
      <t>α</t>
    </r>
    <r>
      <rPr>
        <sz val="11"/>
        <color indexed="8"/>
        <rFont val="SwissReSans"/>
        <family val="2"/>
      </rPr>
      <t xml:space="preserve"> am Horizontpunkt der Aufgaben 1 und 2?  </t>
    </r>
    <r>
      <rPr>
        <b/>
        <i/>
        <sz val="11"/>
        <color indexed="8"/>
        <rFont val="SwissReSans"/>
        <family val="2"/>
      </rPr>
      <t>Haz</t>
    </r>
    <r>
      <rPr>
        <sz val="11"/>
        <color indexed="8"/>
        <rFont val="SwissReSans"/>
        <family val="2"/>
      </rPr>
      <t xml:space="preserve"> = 122°, </t>
    </r>
    <r>
      <rPr>
        <b/>
        <i/>
        <sz val="11"/>
        <color indexed="8"/>
        <rFont val="SwissReSans"/>
        <family val="2"/>
      </rPr>
      <t>hs</t>
    </r>
    <r>
      <rPr>
        <sz val="11"/>
        <color indexed="8"/>
        <rFont val="SwissReSans"/>
        <family val="2"/>
      </rPr>
      <t xml:space="preserve"> = 2.692°, </t>
    </r>
    <r>
      <rPr>
        <b/>
        <i/>
        <sz val="11"/>
        <color indexed="8"/>
        <rFont val="SwissReSans"/>
        <family val="2"/>
      </rPr>
      <t>φ</t>
    </r>
    <r>
      <rPr>
        <sz val="11"/>
        <color indexed="8"/>
        <rFont val="SwissReSans"/>
        <family val="2"/>
      </rPr>
      <t xml:space="preserve"> = 47°.</t>
    </r>
  </si>
  <si>
    <r>
      <t xml:space="preserve">Die Variabeln für </t>
    </r>
    <r>
      <rPr>
        <b/>
        <i/>
        <sz val="11"/>
        <color indexed="8"/>
        <rFont val="SwissReSans"/>
        <family val="2"/>
      </rPr>
      <t xml:space="preserve">φ, hs, </t>
    </r>
    <r>
      <rPr>
        <sz val="11"/>
        <color indexed="8"/>
        <rFont val="SwissReSans"/>
        <family val="2"/>
      </rPr>
      <t>und</t>
    </r>
    <r>
      <rPr>
        <b/>
        <i/>
        <sz val="11"/>
        <color indexed="8"/>
        <rFont val="SwissReSans"/>
        <family val="2"/>
      </rPr>
      <t xml:space="preserve"> Haz</t>
    </r>
    <r>
      <rPr>
        <sz val="11"/>
        <color indexed="8"/>
        <rFont val="SwissReSans"/>
        <family val="2"/>
      </rPr>
      <t xml:space="preserve"> werden in die Eingabefelder der Tabelle 7 übertragen und der Aufgangswinkel </t>
    </r>
    <r>
      <rPr>
        <sz val="11"/>
        <color indexed="8"/>
        <rFont val="Calibri"/>
        <family val="2"/>
      </rPr>
      <t>α</t>
    </r>
    <r>
      <rPr>
        <sz val="11"/>
        <color indexed="8"/>
        <rFont val="SwissReSans"/>
        <family val="2"/>
      </rPr>
      <t xml:space="preserve"> an diesem Horizontpunkt berechnet.
</t>
    </r>
    <r>
      <rPr>
        <b/>
        <sz val="11"/>
        <color indexed="8"/>
        <rFont val="SwissReSans"/>
        <family val="2"/>
      </rPr>
      <t>Ergebnis:</t>
    </r>
    <r>
      <rPr>
        <sz val="11"/>
        <color indexed="8"/>
        <rFont val="SwissReSans"/>
        <family val="2"/>
      </rPr>
      <t xml:space="preserve">  </t>
    </r>
    <r>
      <rPr>
        <b/>
        <i/>
        <sz val="14"/>
        <color indexed="8"/>
        <rFont val="SwissReSans"/>
        <family val="2"/>
      </rPr>
      <t>α</t>
    </r>
    <r>
      <rPr>
        <sz val="11"/>
        <color indexed="8"/>
        <rFont val="SwissReSans"/>
        <family val="2"/>
      </rPr>
      <t xml:space="preserve"> = 38.396°</t>
    </r>
  </si>
  <si>
    <r>
      <t xml:space="preserve">Zuerst wird der Deklinationswert </t>
    </r>
    <r>
      <rPr>
        <b/>
        <i/>
        <sz val="11"/>
        <color indexed="8"/>
        <rFont val="Calibri"/>
        <family val="2"/>
      </rPr>
      <t>δ</t>
    </r>
    <r>
      <rPr>
        <sz val="11"/>
        <color indexed="8"/>
        <rFont val="SwissReSans"/>
        <family val="2"/>
      </rPr>
      <t xml:space="preserve"> für die Grosse nördliche Mondwende 2500 v. Chr. berechnet. Dazu wird zuerst die Variable </t>
    </r>
    <r>
      <rPr>
        <b/>
        <i/>
        <sz val="11"/>
        <color indexed="8"/>
        <rFont val="SwissReSans"/>
        <family val="2"/>
      </rPr>
      <t>T</t>
    </r>
    <r>
      <rPr>
        <sz val="11"/>
        <color indexed="8"/>
        <rFont val="SwissReSans"/>
        <family val="2"/>
      </rPr>
      <t xml:space="preserve"> (Anzahl "Julianische Jahrhunderte" vor  J2000.0) in das Eingabefeld der Tabelle 8 übertragen (</t>
    </r>
    <r>
      <rPr>
        <b/>
        <i/>
        <sz val="11"/>
        <color indexed="8"/>
        <rFont val="SwissReSans"/>
        <family val="2"/>
      </rPr>
      <t xml:space="preserve">T </t>
    </r>
    <r>
      <rPr>
        <sz val="11"/>
        <color indexed="8"/>
        <rFont val="SwissReSans"/>
        <family val="2"/>
      </rPr>
      <t xml:space="preserve">= -45). 
</t>
    </r>
    <r>
      <rPr>
        <b/>
        <sz val="11"/>
        <color indexed="8"/>
        <rFont val="SwissReSans"/>
        <family val="2"/>
      </rPr>
      <t>Zwischenergebnis:</t>
    </r>
    <r>
      <rPr>
        <sz val="11"/>
        <color indexed="8"/>
        <rFont val="SwissReSans"/>
        <family val="2"/>
      </rPr>
      <t xml:space="preserve">  </t>
    </r>
    <r>
      <rPr>
        <b/>
        <i/>
        <sz val="11"/>
        <color indexed="8"/>
        <rFont val="SwissReSans"/>
        <family val="2"/>
      </rPr>
      <t xml:space="preserve">δ </t>
    </r>
    <r>
      <rPr>
        <sz val="11"/>
        <color indexed="8"/>
        <rFont val="SwissReSans"/>
        <family val="2"/>
      </rPr>
      <t xml:space="preserve">Grosse nördl. Mondwende:  = 29.123° 
Dieser </t>
    </r>
    <r>
      <rPr>
        <b/>
        <i/>
        <sz val="11"/>
        <color indexed="8"/>
        <rFont val="SwissReSans"/>
        <family val="2"/>
      </rPr>
      <t>δ</t>
    </r>
    <r>
      <rPr>
        <sz val="11"/>
        <color indexed="8"/>
        <rFont val="SwissReSans"/>
        <family val="2"/>
      </rPr>
      <t xml:space="preserve"> Wert von 29.123° wird, zusammen mit </t>
    </r>
    <r>
      <rPr>
        <b/>
        <i/>
        <sz val="11"/>
        <color indexed="8"/>
        <rFont val="SwissReSans"/>
        <family val="2"/>
      </rPr>
      <t xml:space="preserve">φ </t>
    </r>
    <r>
      <rPr>
        <sz val="11"/>
        <color indexed="8"/>
        <rFont val="SwissReSans"/>
        <family val="2"/>
      </rPr>
      <t xml:space="preserve">= 47° und </t>
    </r>
    <r>
      <rPr>
        <b/>
        <i/>
        <sz val="11"/>
        <color indexed="8"/>
        <rFont val="SwissReSans"/>
        <family val="2"/>
      </rPr>
      <t>hs</t>
    </r>
    <r>
      <rPr>
        <sz val="11"/>
        <color indexed="8"/>
        <rFont val="SwissReSans"/>
        <family val="2"/>
      </rPr>
      <t xml:space="preserve">= 0° (mathem. Horizont),  in die Eingabefelder des Abschnitts </t>
    </r>
    <r>
      <rPr>
        <b/>
        <sz val="11"/>
        <color indexed="8"/>
        <rFont val="SwissReSans"/>
        <family val="2"/>
      </rPr>
      <t>A</t>
    </r>
    <r>
      <rPr>
        <sz val="11"/>
        <color indexed="8"/>
        <rFont val="SwissReSans"/>
        <family val="2"/>
      </rPr>
      <t xml:space="preserve"> (Oberrand des Mondes) der Tabelle 5 eingetragen. 
</t>
    </r>
    <r>
      <rPr>
        <b/>
        <sz val="11"/>
        <color indexed="8"/>
        <rFont val="SwissReSans"/>
        <family val="2"/>
      </rPr>
      <t xml:space="preserve">Schlussergebnis:      </t>
    </r>
    <r>
      <rPr>
        <sz val="11"/>
        <color indexed="8"/>
        <rFont val="SwissReSans"/>
        <family val="2"/>
      </rPr>
      <t xml:space="preserve"> </t>
    </r>
    <r>
      <rPr>
        <b/>
        <i/>
        <sz val="11"/>
        <color indexed="8"/>
        <rFont val="SwissReSans"/>
        <family val="2"/>
      </rPr>
      <t>Aa</t>
    </r>
    <r>
      <rPr>
        <sz val="11"/>
        <color indexed="8"/>
        <rFont val="SwissReSans"/>
        <family val="2"/>
      </rPr>
      <t xml:space="preserve"> = 44.631°,   </t>
    </r>
    <r>
      <rPr>
        <b/>
        <i/>
        <sz val="11"/>
        <color indexed="8"/>
        <rFont val="SwissReSans"/>
        <family val="2"/>
      </rPr>
      <t>Au</t>
    </r>
    <r>
      <rPr>
        <sz val="11"/>
        <color indexed="8"/>
        <rFont val="SwissReSans"/>
        <family val="2"/>
      </rPr>
      <t xml:space="preserve"> = 315.369°
</t>
    </r>
    <r>
      <rPr>
        <b/>
        <sz val="11"/>
        <color indexed="8"/>
        <rFont val="SwissReSans"/>
        <family val="2"/>
      </rPr>
      <t>Anmerkung:</t>
    </r>
    <r>
      <rPr>
        <sz val="11"/>
        <color indexed="8"/>
        <rFont val="SwissReSans"/>
        <family val="2"/>
      </rPr>
      <t xml:space="preserve"> Auch die  übrigen </t>
    </r>
    <r>
      <rPr>
        <b/>
        <i/>
        <sz val="11"/>
        <color indexed="8"/>
        <rFont val="SwissReSans"/>
        <family val="2"/>
      </rPr>
      <t>δ-</t>
    </r>
    <r>
      <rPr>
        <sz val="11"/>
        <color indexed="8"/>
        <rFont val="SwissReSans"/>
        <family val="2"/>
      </rPr>
      <t xml:space="preserve">Werte im Resultatteil der Tabelle 8 können mit den Formeln in den Tabellen 4 und 5 auf diese Weise in Horizontazimute umgerechnet werden. </t>
    </r>
  </si>
  <si>
    <r>
      <rPr>
        <b/>
        <sz val="11"/>
        <color indexed="8"/>
        <rFont val="SwissReSans"/>
        <family val="2"/>
      </rPr>
      <t>Stonehenge:</t>
    </r>
    <r>
      <rPr>
        <sz val="11"/>
        <color indexed="8"/>
        <rFont val="SwissReSans"/>
        <family val="2"/>
      </rPr>
      <t xml:space="preserve">  </t>
    </r>
    <r>
      <rPr>
        <i/>
        <sz val="11"/>
        <color indexed="8"/>
        <rFont val="SwissReSans"/>
        <family val="2"/>
      </rPr>
      <t>Clive Ruggles</t>
    </r>
    <r>
      <rPr>
        <sz val="11"/>
        <color indexed="8"/>
        <rFont val="SwissReSans"/>
        <family val="2"/>
      </rPr>
      <t xml:space="preserve">beziffert das Azimut vom Zentrum der Anlage zum sog, Heel Stone als Deklinationswert von </t>
    </r>
    <r>
      <rPr>
        <b/>
        <i/>
        <sz val="11"/>
        <color indexed="8"/>
        <rFont val="SwissReSans"/>
        <family val="2"/>
      </rPr>
      <t>δ</t>
    </r>
    <r>
      <rPr>
        <sz val="11"/>
        <color indexed="8"/>
        <rFont val="SwissReSans"/>
        <family val="2"/>
      </rPr>
      <t xml:space="preserve"> = +24°. Die scheinbare Horizonthöhe wird mit </t>
    </r>
    <r>
      <rPr>
        <b/>
        <i/>
        <sz val="11"/>
        <color indexed="8"/>
        <rFont val="SwissReSans"/>
        <family val="2"/>
      </rPr>
      <t>hs</t>
    </r>
    <r>
      <rPr>
        <sz val="11"/>
        <color indexed="8"/>
        <rFont val="SwissReSans"/>
        <family val="2"/>
      </rPr>
      <t xml:space="preserve"> = 0.5° angegeben </t>
    </r>
    <r>
      <rPr>
        <i/>
        <sz val="11"/>
        <color indexed="8"/>
        <rFont val="SwissReSans"/>
        <family val="2"/>
      </rPr>
      <t>(Astronomy in prehistoric Britain and Ireland, pp 40, 137)</t>
    </r>
    <r>
      <rPr>
        <sz val="11"/>
        <color indexed="8"/>
        <rFont val="SwissReSans"/>
        <family val="2"/>
      </rPr>
      <t xml:space="preserve">. Wie gross ist das kartografische Azimut? 
</t>
    </r>
    <r>
      <rPr>
        <b/>
        <sz val="11"/>
        <color indexed="8"/>
        <rFont val="SwissReSans"/>
        <family val="2"/>
      </rPr>
      <t>A:</t>
    </r>
    <r>
      <rPr>
        <sz val="11"/>
        <color indexed="8"/>
        <rFont val="SwissReSans"/>
        <family val="2"/>
      </rPr>
      <t xml:space="preserve"> für die Scheibenmitte der Sonne, 
</t>
    </r>
    <r>
      <rPr>
        <b/>
        <sz val="11"/>
        <color indexed="8"/>
        <rFont val="SwissReSans"/>
        <family val="2"/>
      </rPr>
      <t>B:</t>
    </r>
    <r>
      <rPr>
        <sz val="11"/>
        <color indexed="8"/>
        <rFont val="SwissReSans"/>
        <family val="2"/>
      </rPr>
      <t xml:space="preserve"> für den Oberrand der Sonne</t>
    </r>
  </si>
  <si>
    <t>Aufgabe 8</t>
  </si>
  <si>
    <r>
      <rPr>
        <b/>
        <sz val="11"/>
        <color indexed="8"/>
        <rFont val="SwissReSans"/>
        <family val="2"/>
      </rPr>
      <t>Martinsloch Elm:</t>
    </r>
    <r>
      <rPr>
        <sz val="11"/>
        <color indexed="8"/>
        <rFont val="SwissReSans"/>
        <family val="2"/>
      </rPr>
      <t xml:space="preserve">  An welchen Tagen im Jahr scheint die Sonne durch das Martinsloch auf die Kirche von Elm?
Gemäss </t>
    </r>
    <r>
      <rPr>
        <i/>
        <sz val="11"/>
        <color indexed="8"/>
        <rFont val="SwissReSans"/>
        <family val="2"/>
      </rPr>
      <t>www.agzu.astronomie.ch</t>
    </r>
    <r>
      <rPr>
        <sz val="11"/>
        <color indexed="8"/>
        <rFont val="SwissReSans"/>
        <family val="2"/>
      </rPr>
      <t xml:space="preserve"> beträgt, von der Kirche Elm aus gesehen, das Azimut des Martinslochs </t>
    </r>
    <r>
      <rPr>
        <b/>
        <i/>
        <sz val="11"/>
        <color indexed="8"/>
        <rFont val="SwissReSans"/>
        <family val="2"/>
      </rPr>
      <t xml:space="preserve">Haz </t>
    </r>
    <r>
      <rPr>
        <sz val="11"/>
        <color indexed="8"/>
        <rFont val="SwissReSans"/>
        <family val="2"/>
      </rPr>
      <t xml:space="preserve">= 118.8° und die scheinbare Höhe </t>
    </r>
    <r>
      <rPr>
        <b/>
        <i/>
        <sz val="11"/>
        <color indexed="8"/>
        <rFont val="SwissReSans"/>
        <family val="2"/>
      </rPr>
      <t>hs</t>
    </r>
    <r>
      <rPr>
        <sz val="11"/>
        <color indexed="8"/>
        <rFont val="SwissReSans"/>
        <family val="2"/>
      </rPr>
      <t xml:space="preserve"> = 20.766°
</t>
    </r>
  </si>
  <si>
    <r>
      <t xml:space="preserve">Zuerst muss der Breitengrad der Kirche Elm bestimmt werden. Dieser beträgt gemäss Google Earth ca. </t>
    </r>
    <r>
      <rPr>
        <b/>
        <i/>
        <sz val="11"/>
        <color indexed="8"/>
        <rFont val="SwissReSans"/>
        <family val="2"/>
      </rPr>
      <t>φ</t>
    </r>
    <r>
      <rPr>
        <sz val="11"/>
        <color indexed="8"/>
        <rFont val="SwissReSans"/>
        <family val="2"/>
      </rPr>
      <t xml:space="preserve"> = 46.918°. 
Die Variabeln für </t>
    </r>
    <r>
      <rPr>
        <b/>
        <i/>
        <sz val="11"/>
        <color indexed="8"/>
        <rFont val="SwissReSans"/>
        <family val="2"/>
      </rPr>
      <t>φ, hs</t>
    </r>
    <r>
      <rPr>
        <sz val="11"/>
        <color indexed="8"/>
        <rFont val="SwissReSans"/>
        <family val="2"/>
      </rPr>
      <t xml:space="preserve">, und </t>
    </r>
    <r>
      <rPr>
        <b/>
        <i/>
        <sz val="11"/>
        <color indexed="8"/>
        <rFont val="SwissReSans"/>
        <family val="2"/>
      </rPr>
      <t>Haz</t>
    </r>
    <r>
      <rPr>
        <sz val="11"/>
        <color indexed="8"/>
        <rFont val="SwissReSans"/>
        <family val="2"/>
      </rPr>
      <t xml:space="preserve"> werden in die Eingabefelder der Tabelle 3 übertragen und zuerst die Sonnendeklination </t>
    </r>
    <r>
      <rPr>
        <b/>
        <i/>
        <sz val="11"/>
        <color indexed="8"/>
        <rFont val="SwissReSans"/>
        <family val="2"/>
      </rPr>
      <t>δ</t>
    </r>
    <r>
      <rPr>
        <sz val="11"/>
        <color indexed="8"/>
        <rFont val="SwissReSans"/>
        <family val="2"/>
      </rPr>
      <t xml:space="preserve"> der Visur durch das Martinsloch berechnet. In diesem Fall ist die Berechnung, bezogen auf die Scheibenmitte, die richtige Wahl. 
</t>
    </r>
    <r>
      <rPr>
        <b/>
        <sz val="11"/>
        <color indexed="8"/>
        <rFont val="SwissReSans"/>
        <family val="2"/>
      </rPr>
      <t>Zwischenergebnis:</t>
    </r>
    <r>
      <rPr>
        <sz val="11"/>
        <color indexed="8"/>
        <rFont val="SwissReSans"/>
        <family val="2"/>
      </rPr>
      <t xml:space="preserve">  </t>
    </r>
    <r>
      <rPr>
        <b/>
        <i/>
        <sz val="11"/>
        <color indexed="8"/>
        <rFont val="SwissReSans"/>
        <family val="2"/>
      </rPr>
      <t>δ</t>
    </r>
    <r>
      <rPr>
        <sz val="11"/>
        <color indexed="8"/>
        <rFont val="SwissReSans"/>
        <family val="2"/>
      </rPr>
      <t xml:space="preserve"> Sonne = -2.832°
In der Deklinationstafel, Tabelle 10, können mit diesem δ Wert in der Kolonne für 
2000 n.Chr. näherungsweise die zwei heutigen Kalenderdaten abgelesen werden, an denen die Sonne duch das Martinsloch scheint:
</t>
    </r>
    <r>
      <rPr>
        <b/>
        <sz val="11"/>
        <color indexed="8"/>
        <rFont val="SwissReSans"/>
        <family val="2"/>
      </rPr>
      <t>Schlussergebnis:</t>
    </r>
    <r>
      <rPr>
        <sz val="11"/>
        <color indexed="8"/>
        <rFont val="SwissReSans"/>
        <family val="2"/>
      </rPr>
      <t xml:space="preserve"> Ca. 30. Sept. und 13. März   
(publizierte Tage sind 30. Sept./1.Okt. und 12./13. März)</t>
    </r>
  </si>
  <si>
    <r>
      <rPr>
        <b/>
        <sz val="20"/>
        <color indexed="9"/>
        <rFont val="SwissReSans"/>
        <family val="2"/>
      </rPr>
      <t>Liturgischer Heiligenkalender der katholischen Kirche</t>
    </r>
    <r>
      <rPr>
        <b/>
        <sz val="20"/>
        <rFont val="SwissReSans"/>
        <family val="2"/>
      </rPr>
      <t xml:space="preserve"> </t>
    </r>
  </si>
  <si>
    <r>
      <t xml:space="preserve">Dito Lösung Aufgabe 3, mit der Ausnahme, dass für die Berechnung der Sonnendeklination </t>
    </r>
    <r>
      <rPr>
        <b/>
        <i/>
        <sz val="11"/>
        <color indexed="8"/>
        <rFont val="SwissReSans"/>
        <family val="2"/>
      </rPr>
      <t>δ</t>
    </r>
    <r>
      <rPr>
        <sz val="11"/>
        <color indexed="8"/>
        <rFont val="SwissReSans"/>
        <family val="2"/>
      </rPr>
      <t xml:space="preserve"> die scheinbare Höhe </t>
    </r>
    <r>
      <rPr>
        <b/>
        <i/>
        <sz val="11"/>
        <color indexed="8"/>
        <rFont val="SwissReSans"/>
        <family val="2"/>
      </rPr>
      <t>hs</t>
    </r>
    <r>
      <rPr>
        <sz val="11"/>
        <color indexed="8"/>
        <rFont val="SwissReSans"/>
        <family val="2"/>
      </rPr>
      <t xml:space="preserve"> um die Parallaxe </t>
    </r>
    <r>
      <rPr>
        <b/>
        <i/>
        <sz val="11"/>
        <color indexed="8"/>
        <rFont val="SwissReSans"/>
        <family val="2"/>
      </rPr>
      <t>P</t>
    </r>
    <r>
      <rPr>
        <sz val="11"/>
        <color indexed="8"/>
        <rFont val="SwissReSans"/>
        <family val="2"/>
      </rPr>
      <t xml:space="preserve"> des halben Sonnenscheibendurchmessers korrigiert werden muss gemäss Formel {20} in der Publikation: 
</t>
    </r>
    <r>
      <rPr>
        <b/>
        <sz val="11"/>
        <color indexed="8"/>
        <rFont val="SwissReSans"/>
        <family val="2"/>
      </rPr>
      <t>hw</t>
    </r>
    <r>
      <rPr>
        <b/>
        <vertAlign val="subscript"/>
        <sz val="11"/>
        <color indexed="8"/>
        <rFont val="SwissReSans"/>
        <family val="2"/>
      </rPr>
      <t>Sonne Oberrand</t>
    </r>
    <r>
      <rPr>
        <sz val="11"/>
        <color indexed="8"/>
        <rFont val="SwissReSans"/>
        <family val="2"/>
      </rPr>
      <t xml:space="preserve"> </t>
    </r>
    <r>
      <rPr>
        <b/>
        <sz val="11"/>
        <color indexed="8"/>
        <rFont val="SwissReSans"/>
        <family val="2"/>
      </rPr>
      <t>= hs – R – P.</t>
    </r>
    <r>
      <rPr>
        <sz val="11"/>
        <color indexed="8"/>
        <rFont val="SwissReSans"/>
        <family val="2"/>
      </rPr>
      <t xml:space="preserve">
Da die Formel in Tabelle 3 die Refraktion </t>
    </r>
    <r>
      <rPr>
        <b/>
        <sz val="11"/>
        <color indexed="8"/>
        <rFont val="SwissReSans"/>
        <family val="2"/>
      </rPr>
      <t>R</t>
    </r>
    <r>
      <rPr>
        <sz val="11"/>
        <color indexed="8"/>
        <rFont val="SwissReSans"/>
        <family val="2"/>
      </rPr>
      <t xml:space="preserve"> bereits korrigiert, bleibt nur noch die Subtraktion der Parallaxe (</t>
    </r>
    <r>
      <rPr>
        <b/>
        <sz val="11"/>
        <color indexed="8"/>
        <rFont val="SwissReSans"/>
        <family val="2"/>
      </rPr>
      <t>–P</t>
    </r>
    <r>
      <rPr>
        <sz val="11"/>
        <color indexed="8"/>
        <rFont val="SwissReSans"/>
        <family val="2"/>
      </rPr>
      <t xml:space="preserve">) von </t>
    </r>
    <r>
      <rPr>
        <b/>
        <sz val="11"/>
        <color indexed="8"/>
        <rFont val="SwissReSans"/>
        <family val="2"/>
      </rPr>
      <t>hs</t>
    </r>
    <r>
      <rPr>
        <sz val="11"/>
        <color indexed="8"/>
        <rFont val="SwissReSans"/>
        <family val="2"/>
      </rPr>
      <t xml:space="preserve">. Für </t>
    </r>
    <r>
      <rPr>
        <b/>
        <i/>
        <sz val="11"/>
        <color indexed="8"/>
        <rFont val="SwissReSans"/>
        <family val="2"/>
      </rPr>
      <t>P</t>
    </r>
    <r>
      <rPr>
        <sz val="11"/>
        <color indexed="8"/>
        <rFont val="SwissReSans"/>
        <family val="2"/>
      </rPr>
      <t xml:space="preserve"> kann näherungsweise 0.2666° eingesetzt werden, d.h. 
</t>
    </r>
    <r>
      <rPr>
        <b/>
        <i/>
        <sz val="11"/>
        <color indexed="8"/>
        <rFont val="SwissReSans"/>
        <family val="2"/>
      </rPr>
      <t>hs</t>
    </r>
    <r>
      <rPr>
        <sz val="11"/>
        <color indexed="8"/>
        <rFont val="SwissReSans"/>
        <family val="2"/>
      </rPr>
      <t xml:space="preserve"> = 2.692° – 0.2666° = 2.425°.   </t>
    </r>
  </si>
  <si>
    <r>
      <t xml:space="preserve">Berechne für den Breitengrad </t>
    </r>
    <r>
      <rPr>
        <b/>
        <i/>
        <sz val="11"/>
        <color indexed="8"/>
        <rFont val="SwissReSans"/>
        <family val="2"/>
      </rPr>
      <t>φ</t>
    </r>
    <r>
      <rPr>
        <sz val="11"/>
        <color indexed="8"/>
        <rFont val="SwissReSans"/>
        <family val="2"/>
      </rPr>
      <t xml:space="preserve"> = 47° in guter Näherung die Horizontazimute für die Auf- und Untergangspunkte </t>
    </r>
    <r>
      <rPr>
        <b/>
        <i/>
        <sz val="11"/>
        <color indexed="8"/>
        <rFont val="SwissReSans"/>
        <family val="2"/>
      </rPr>
      <t>Aa</t>
    </r>
    <r>
      <rPr>
        <sz val="11"/>
        <color indexed="8"/>
        <rFont val="SwissReSans"/>
        <family val="2"/>
      </rPr>
      <t xml:space="preserve"> und </t>
    </r>
    <r>
      <rPr>
        <b/>
        <i/>
        <sz val="11"/>
        <color indexed="8"/>
        <rFont val="SwissReSans"/>
        <family val="2"/>
      </rPr>
      <t>Au</t>
    </r>
    <r>
      <rPr>
        <sz val="11"/>
        <color indexed="8"/>
        <rFont val="SwissReSans"/>
        <family val="2"/>
      </rPr>
      <t xml:space="preserve"> der Grossen nördlichen Mondwende, bezogen auf den Oberrand der Mondscheibe, den mathematischen Horizont </t>
    </r>
    <r>
      <rPr>
        <b/>
        <i/>
        <sz val="11"/>
        <color indexed="8"/>
        <rFont val="SwissReSans"/>
        <family val="2"/>
      </rPr>
      <t>hs</t>
    </r>
    <r>
      <rPr>
        <sz val="11"/>
        <color indexed="8"/>
        <rFont val="SwissReSans"/>
        <family val="2"/>
      </rPr>
      <t xml:space="preserve"> = 0° und die Epoche 2500 v. Chr. (</t>
    </r>
    <r>
      <rPr>
        <b/>
        <i/>
        <sz val="11"/>
        <color indexed="8"/>
        <rFont val="SwissReSans"/>
        <family val="2"/>
      </rPr>
      <t>T</t>
    </r>
    <r>
      <rPr>
        <sz val="11"/>
        <color indexed="8"/>
        <rFont val="SwissReSans"/>
        <family val="2"/>
      </rPr>
      <t xml:space="preserve"> = -45). </t>
    </r>
  </si>
  <si>
    <t>Horizontazimute berechnet für den Ober- und Unterrand der Sonne</t>
  </si>
  <si>
    <t>Horizontazimute berechnet für den Ober- und Unterrand des Mondes</t>
  </si>
  <si>
    <r>
      <t xml:space="preserve">Zuerst muss der Breitengrad von Stonehenge bestimmt werden. Dieser beträgt gemäss Google Earth ca. </t>
    </r>
    <r>
      <rPr>
        <b/>
        <i/>
        <sz val="11"/>
        <color indexed="8"/>
        <rFont val="SwissReSans"/>
        <family val="2"/>
      </rPr>
      <t>φ</t>
    </r>
    <r>
      <rPr>
        <sz val="11"/>
        <color indexed="8"/>
        <rFont val="SwissReSans"/>
        <family val="2"/>
      </rPr>
      <t xml:space="preserve"> = 51.179°. Für die Scheibenmitte der Sonne werden dann die Variabeln für </t>
    </r>
    <r>
      <rPr>
        <b/>
        <i/>
        <sz val="11"/>
        <color indexed="8"/>
        <rFont val="SwissReSans"/>
        <family val="2"/>
      </rPr>
      <t>δ</t>
    </r>
    <r>
      <rPr>
        <sz val="11"/>
        <color indexed="8"/>
        <rFont val="SwissReSans"/>
        <family val="2"/>
      </rPr>
      <t xml:space="preserve"> = +24°, </t>
    </r>
    <r>
      <rPr>
        <b/>
        <i/>
        <sz val="11"/>
        <color indexed="8"/>
        <rFont val="SwissReSans"/>
        <family val="2"/>
      </rPr>
      <t>φ</t>
    </r>
    <r>
      <rPr>
        <sz val="11"/>
        <color indexed="8"/>
        <rFont val="SwissReSans"/>
        <family val="2"/>
      </rPr>
      <t xml:space="preserve"> = 51.179° und </t>
    </r>
    <r>
      <rPr>
        <b/>
        <i/>
        <sz val="11"/>
        <color indexed="8"/>
        <rFont val="SwissReSans"/>
        <family val="2"/>
      </rPr>
      <t>hs</t>
    </r>
    <r>
      <rPr>
        <sz val="11"/>
        <color indexed="8"/>
        <rFont val="SwissReSans"/>
        <family val="2"/>
      </rPr>
      <t xml:space="preserve"> = 0.5° in die Eingabefelder der Tabelle 1 eingetragen.
</t>
    </r>
    <r>
      <rPr>
        <b/>
        <sz val="11"/>
        <color indexed="8"/>
        <rFont val="SwissReSans"/>
        <family val="2"/>
      </rPr>
      <t>Ergebnis A:</t>
    </r>
    <r>
      <rPr>
        <sz val="11"/>
        <color indexed="8"/>
        <rFont val="SwissReSans"/>
        <family val="2"/>
      </rPr>
      <t xml:space="preserve">  </t>
    </r>
    <r>
      <rPr>
        <b/>
        <i/>
        <sz val="11"/>
        <color indexed="8"/>
        <rFont val="SwissReSans"/>
        <family val="2"/>
      </rPr>
      <t>Aa</t>
    </r>
    <r>
      <rPr>
        <sz val="11"/>
        <color indexed="8"/>
        <rFont val="SwissReSans"/>
        <family val="2"/>
      </rPr>
      <t xml:space="preserve"> = 49.581°  </t>
    </r>
    <r>
      <rPr>
        <b/>
        <i/>
        <sz val="11"/>
        <color indexed="8"/>
        <rFont val="SwissReSans"/>
        <family val="2"/>
      </rPr>
      <t>Au</t>
    </r>
    <r>
      <rPr>
        <sz val="11"/>
        <color indexed="8"/>
        <rFont val="SwissReSans"/>
        <family val="2"/>
      </rPr>
      <t xml:space="preserve"> = 310.419° (Scheibenmitte)  
Für den Oberrand der Sonne werden nun dieselben Variabeln in die Tabelle 4 eingetragen.   
</t>
    </r>
    <r>
      <rPr>
        <b/>
        <sz val="11"/>
        <color indexed="8"/>
        <rFont val="SwissReSans"/>
        <family val="2"/>
      </rPr>
      <t>Ergebnis B:</t>
    </r>
    <r>
      <rPr>
        <sz val="11"/>
        <color indexed="8"/>
        <rFont val="SwissReSans"/>
        <family val="2"/>
      </rPr>
      <t xml:space="preserve">  </t>
    </r>
    <r>
      <rPr>
        <b/>
        <i/>
        <sz val="11"/>
        <color indexed="8"/>
        <rFont val="SwissReSans"/>
        <family val="2"/>
      </rPr>
      <t>Aa</t>
    </r>
    <r>
      <rPr>
        <sz val="11"/>
        <color indexed="8"/>
        <rFont val="SwissReSans"/>
        <family val="2"/>
      </rPr>
      <t xml:space="preserve"> = 49.138° (Oberrand)
Anmerkung: Das Beispiel zeigt, dass die Azimutangabe als Deklinationswert zweideutig ist! Das Untergangsazimut </t>
    </r>
    <r>
      <rPr>
        <b/>
        <i/>
        <sz val="11"/>
        <color indexed="8"/>
        <rFont val="SwissReSans"/>
        <family val="2"/>
      </rPr>
      <t>Au</t>
    </r>
    <r>
      <rPr>
        <sz val="11"/>
        <color indexed="8"/>
        <rFont val="SwissReSans"/>
        <family val="2"/>
      </rPr>
      <t xml:space="preserve"> ist hier obsolet, da die Visur in NO Richtung verläuft. Gemäss Tabelle 10 wird ersichtlich, dass</t>
    </r>
    <r>
      <rPr>
        <b/>
        <i/>
        <sz val="11"/>
        <color indexed="8"/>
        <rFont val="SwissReSans"/>
        <family val="2"/>
      </rPr>
      <t xml:space="preserve"> δ</t>
    </r>
    <r>
      <rPr>
        <sz val="11"/>
        <color indexed="8"/>
        <rFont val="SwissReSans"/>
        <family val="2"/>
      </rPr>
      <t xml:space="preserve"> = +24° in guter Näherung den Sonnenaufgang der Sommersonnenwende markiert (ca. 2000 v. Chr.).</t>
    </r>
  </si>
  <si>
    <t xml:space="preserve"> </t>
  </si>
  <si>
    <t>Inhaltsübersicht</t>
  </si>
  <si>
    <t>Tabellen Nr.</t>
  </si>
  <si>
    <t>Ergebnis</t>
  </si>
  <si>
    <t>Variabeln</t>
  </si>
  <si>
    <t>Berücksichtigte Einflüsse</t>
  </si>
  <si>
    <t>Praktische Anwendungen</t>
  </si>
  <si>
    <t>Tab 1</t>
  </si>
  <si>
    <r>
      <rPr>
        <b/>
        <sz val="12"/>
        <color indexed="8"/>
        <rFont val="SwissReSans"/>
        <family val="2"/>
      </rPr>
      <t>Horizontazimute</t>
    </r>
    <r>
      <rPr>
        <sz val="12"/>
        <color indexed="8"/>
        <rFont val="SwissReSans"/>
        <family val="2"/>
      </rPr>
      <t xml:space="preserve"> berechnet für Planeten, Fixsterne oder die Scheibenmitte der Sonne</t>
    </r>
    <r>
      <rPr>
        <sz val="11"/>
        <color indexed="8"/>
        <rFont val="SwissReSans"/>
        <family val="2"/>
      </rPr>
      <t xml:space="preserve"> </t>
    </r>
  </si>
  <si>
    <r>
      <rPr>
        <b/>
        <sz val="12"/>
        <color indexed="8"/>
        <rFont val="SwissReSans"/>
        <family val="2"/>
      </rPr>
      <t>hs</t>
    </r>
    <r>
      <rPr>
        <sz val="12"/>
        <color indexed="8"/>
        <rFont val="SwissReSans"/>
        <family val="2"/>
      </rPr>
      <t xml:space="preserve"> = scheinbare (beobachtete) Horizont- resp. Gestirnshöhe 
</t>
    </r>
    <r>
      <rPr>
        <b/>
        <sz val="12"/>
        <color indexed="8"/>
        <rFont val="SwissReSans"/>
        <family val="2"/>
      </rPr>
      <t>δ</t>
    </r>
    <r>
      <rPr>
        <sz val="12"/>
        <color indexed="8"/>
        <rFont val="SwissReSans"/>
        <family val="2"/>
      </rPr>
      <t xml:space="preserve">   = Deklination des Gestirnes 
</t>
    </r>
    <r>
      <rPr>
        <b/>
        <sz val="12"/>
        <color indexed="8"/>
        <rFont val="SwissReSans"/>
        <family val="2"/>
      </rPr>
      <t>φ</t>
    </r>
    <r>
      <rPr>
        <sz val="12"/>
        <color indexed="8"/>
        <rFont val="SwissReSans"/>
        <family val="2"/>
      </rPr>
      <t xml:space="preserve">  = Breitengrad</t>
    </r>
  </si>
  <si>
    <r>
      <rPr>
        <sz val="12"/>
        <color indexed="8"/>
        <rFont val="SwissReSans"/>
        <family val="2"/>
      </rPr>
      <t>Atmosphärische Refraktion</t>
    </r>
    <r>
      <rPr>
        <sz val="11"/>
        <color indexed="8"/>
        <rFont val="SwissReSans"/>
        <family val="2"/>
      </rPr>
      <t xml:space="preserve">
 </t>
    </r>
  </si>
  <si>
    <t>Berechnung des Auf- oder Untergangsazimutes, bezogen auf eine bekannte Gestirnsdeklination und eine beobachtete (scheinbare) Horizonthöhe</t>
  </si>
  <si>
    <t>Tab 2</t>
  </si>
  <si>
    <r>
      <rPr>
        <b/>
        <sz val="12"/>
        <color indexed="8"/>
        <rFont val="SwissReSans"/>
        <family val="2"/>
      </rPr>
      <t>Horizontazimute</t>
    </r>
    <r>
      <rPr>
        <sz val="12"/>
        <color indexed="8"/>
        <rFont val="SwissReSans"/>
        <family val="2"/>
      </rPr>
      <t xml:space="preserve"> berechnet für Planeten, Fixsterne oder die Scheibenmitte der Sonne,</t>
    </r>
    <r>
      <rPr>
        <sz val="11"/>
        <color indexed="8"/>
        <rFont val="SwissReSans"/>
        <family val="2"/>
      </rPr>
      <t xml:space="preserve"> </t>
    </r>
    <r>
      <rPr>
        <b/>
        <sz val="12"/>
        <color indexed="8"/>
        <rFont val="SwissReSans"/>
        <family val="2"/>
      </rPr>
      <t>ohne</t>
    </r>
    <r>
      <rPr>
        <sz val="12"/>
        <color indexed="8"/>
        <rFont val="SwissReSans"/>
        <family val="2"/>
      </rPr>
      <t xml:space="preserve"> Berücksichtigung der Refraktion</t>
    </r>
  </si>
  <si>
    <r>
      <rPr>
        <b/>
        <sz val="12"/>
        <color indexed="8"/>
        <rFont val="SwissReSans"/>
        <family val="2"/>
      </rPr>
      <t>hw</t>
    </r>
    <r>
      <rPr>
        <sz val="12"/>
        <color indexed="8"/>
        <rFont val="SwissReSans"/>
        <family val="2"/>
      </rPr>
      <t xml:space="preserve"> = wahre (rechnerische) Horizont- resp. Gestirnshöhe 
</t>
    </r>
    <r>
      <rPr>
        <b/>
        <sz val="12"/>
        <color indexed="8"/>
        <rFont val="SwissReSans"/>
        <family val="2"/>
      </rPr>
      <t>δ</t>
    </r>
    <r>
      <rPr>
        <sz val="12"/>
        <color indexed="8"/>
        <rFont val="SwissReSans"/>
        <family val="2"/>
      </rPr>
      <t xml:space="preserve">   = Deklination des Gestirnes 
</t>
    </r>
    <r>
      <rPr>
        <b/>
        <sz val="12"/>
        <color indexed="8"/>
        <rFont val="SwissReSans"/>
        <family val="2"/>
      </rPr>
      <t>φ</t>
    </r>
    <r>
      <rPr>
        <sz val="12"/>
        <color indexed="8"/>
        <rFont val="SwissReSans"/>
        <family val="2"/>
      </rPr>
      <t xml:space="preserve">  = Breitengrad</t>
    </r>
  </si>
  <si>
    <t>keine</t>
  </si>
  <si>
    <t>Berechnungs-Nachvollzug für ein typi-sches, einfaches Planetariumsprogramm ohne Berücksichtigung atmosphärischer- und Parallaxeneinflüsse</t>
  </si>
  <si>
    <t>Tab 3</t>
  </si>
  <si>
    <r>
      <rPr>
        <b/>
        <sz val="12"/>
        <color indexed="8"/>
        <rFont val="SwissReSans"/>
        <family val="2"/>
      </rPr>
      <t>Deklinationswert</t>
    </r>
    <r>
      <rPr>
        <sz val="12"/>
        <color indexed="8"/>
        <rFont val="SwissReSans"/>
        <family val="2"/>
      </rPr>
      <t xml:space="preserve"> berechnet für Planeten, Fixsterne oder die Scheibenmitte der Sonne zu einem  bestimmten Horizontazimut</t>
    </r>
  </si>
  <si>
    <r>
      <t xml:space="preserve">berechnet.  Damit werden dann die zugehörigen Auf- und Untergangsazimute </t>
    </r>
    <r>
      <rPr>
        <b/>
        <i/>
        <sz val="13"/>
        <color indexed="8"/>
        <rFont val="SwissReSans"/>
        <family val="2"/>
      </rPr>
      <t>Haz</t>
    </r>
    <r>
      <rPr>
        <b/>
        <i/>
        <vertAlign val="subscript"/>
        <sz val="13"/>
        <color indexed="8"/>
        <rFont val="SwissReSans"/>
        <family val="2"/>
      </rPr>
      <t>math</t>
    </r>
    <r>
      <rPr>
        <b/>
        <sz val="13"/>
        <color indexed="8"/>
        <rFont val="SwissReSans"/>
        <family val="2"/>
      </rPr>
      <t xml:space="preserve">, bezogen auf den mathematischen Horizont ermittelt,  </t>
    </r>
  </si>
  <si>
    <t>Änderung des Horizontazimutes, wenn der Auf- oder Untergangspunkt von der Horizonthöhe hs auf den mathematischen Horizont verschoben (reduziert) wird. Dabei wird auch die Gestirnsdeklination am Auf- oder Untergangspunkt ermittelt</t>
  </si>
  <si>
    <r>
      <rPr>
        <b/>
        <sz val="12"/>
        <color indexed="8"/>
        <rFont val="SwissReSans"/>
        <family val="2"/>
      </rPr>
      <t>Verschiebung des Horizontazimutes</t>
    </r>
    <r>
      <rPr>
        <sz val="12"/>
        <color indexed="8"/>
        <rFont val="SwissReSans"/>
        <family val="2"/>
      </rPr>
      <t xml:space="preserve"> durch Bezugspunktverschiebung von einer scheinbaren Höhe hs auf den mathematischen Horizont hs = 0°. Zusätzlich Gestirnsdeklination am Auf- oder Untergangspunkt.</t>
    </r>
  </si>
  <si>
    <r>
      <rPr>
        <sz val="12"/>
        <color indexed="8"/>
        <rFont val="SwissReSans"/>
        <family val="2"/>
      </rPr>
      <t xml:space="preserve">Atmosphärische Refraktion. 
Vereinfachend wird die Gestirnsdeklination während der Verschiebungsphase als konstant angenommen
</t>
    </r>
    <r>
      <rPr>
        <sz val="11"/>
        <color indexed="8"/>
        <rFont val="SwissReSans"/>
        <family val="2"/>
      </rPr>
      <t xml:space="preserve">
</t>
    </r>
  </si>
  <si>
    <t>30. April - Pius V., Josef Benedikt Cottolengo, sel. Pauline von Mallinckrodt, Quirinus von Rom</t>
  </si>
  <si>
    <t>16. April - Bernadette Soubirous, sel. John Finch</t>
  </si>
  <si>
    <t>23. September - Elisabeth, Mutter Johannes des Täufers, Pio da Pietrelcina (Pater Pio), Linus</t>
  </si>
  <si>
    <r>
      <rPr>
        <b/>
        <sz val="12"/>
        <color indexed="8"/>
        <rFont val="SwissReSans"/>
        <family val="2"/>
      </rPr>
      <t>Liturgischer Heiligenkalender der katholischen Kirche</t>
    </r>
    <r>
      <rPr>
        <sz val="12"/>
        <color indexed="8"/>
        <rFont val="SwissReSans"/>
        <family val="2"/>
      </rPr>
      <t xml:space="preserve"> 
Auf- und Untergangsazimute des Sonnenoberrandes  am entsprech-enden Patronatstag bezogen auf den mathematischen Horizont, den Breitengrad </t>
    </r>
    <r>
      <rPr>
        <sz val="12"/>
        <color indexed="8"/>
        <rFont val="Calibri"/>
        <family val="2"/>
      </rPr>
      <t>ϕ</t>
    </r>
    <r>
      <rPr>
        <sz val="12"/>
        <color indexed="8"/>
        <rFont val="SwissReSans"/>
        <family val="2"/>
      </rPr>
      <t xml:space="preserve"> = 47° und eine Deklination δ von 1000 n. Chr.
</t>
    </r>
  </si>
  <si>
    <t>124.2   /   235.8</t>
  </si>
  <si>
    <t>124.1   /   235.9</t>
  </si>
  <si>
    <t>123.9   /   236.1</t>
  </si>
  <si>
    <t>123.7   /   236.2</t>
  </si>
  <si>
    <t>123.6   /   236.4</t>
  </si>
  <si>
    <t>123.4   /   236.6</t>
  </si>
  <si>
    <t>123.3   /   236.8</t>
  </si>
  <si>
    <t>123.0   /   237.0</t>
  </si>
  <si>
    <t>122.8   /   237.2</t>
  </si>
  <si>
    <t>122.6   /   237.4</t>
  </si>
  <si>
    <t>122.3   /   237.7</t>
  </si>
  <si>
    <t>122.1   /   237.9</t>
  </si>
  <si>
    <t>121.8   /   238.2</t>
  </si>
  <si>
    <t>121.3   /   238.7</t>
  </si>
  <si>
    <t>120.7   /   239.3</t>
  </si>
  <si>
    <t>120.4   /   239.6</t>
  </si>
  <si>
    <t>119.7   /   240.3</t>
  </si>
  <si>
    <t>119.4   /   240.6</t>
  </si>
  <si>
    <t>118.3   /   241.7</t>
  </si>
  <si>
    <t>117.9   /   242.1</t>
  </si>
  <si>
    <t>117.6   /   242.4</t>
  </si>
  <si>
    <t>117.2   /   242.8</t>
  </si>
  <si>
    <t>116.8   /   243.2</t>
  </si>
  <si>
    <t>115.9   /   244.1</t>
  </si>
  <si>
    <t>115.5   /   244.5</t>
  </si>
  <si>
    <t>114.2   /   245.8</t>
  </si>
  <si>
    <t>113.8   /   246.2</t>
  </si>
  <si>
    <t>113.3   /   246.7</t>
  </si>
  <si>
    <t>112.8   /   247.2</t>
  </si>
  <si>
    <t>111.4   /   248.6</t>
  </si>
  <si>
    <t>110.9   /   249.1</t>
  </si>
  <si>
    <t>108.9   /   251.1</t>
  </si>
  <si>
    <t>107.9   /   252.1</t>
  </si>
  <si>
    <t>104.1   /   255.9</t>
  </si>
  <si>
    <t>103.6   /   256.4</t>
  </si>
  <si>
    <t>101.9   /   258.1</t>
  </si>
  <si>
    <t>100.3   /   259.7</t>
  </si>
  <si>
    <t>97.4   /   262.6</t>
  </si>
  <si>
    <t>96.8   /   263.2</t>
  </si>
  <si>
    <t>95.7   /   264.3</t>
  </si>
  <si>
    <t>93.9   /   266.1</t>
  </si>
  <si>
    <t>92.2   /   267.8</t>
  </si>
  <si>
    <t>91.0   /   269.0</t>
  </si>
  <si>
    <t>90.4   /   269.6</t>
  </si>
  <si>
    <t>89.9   /   270.1</t>
  </si>
  <si>
    <t>88.7   /   271.3</t>
  </si>
  <si>
    <t>87.0   /   273.0</t>
  </si>
  <si>
    <t>86.4   /   273.6</t>
  </si>
  <si>
    <t>85.8   /   274.2</t>
  </si>
  <si>
    <t>84.1   /   275.9</t>
  </si>
  <si>
    <t>82.9   /   277.1</t>
  </si>
  <si>
    <t>80.6   /   279.4</t>
  </si>
  <si>
    <t>80.1   /   279.9</t>
  </si>
  <si>
    <t>79.5   /   280.5</t>
  </si>
  <si>
    <t>78.9   /   281.1</t>
  </si>
  <si>
    <t>78.4   /   281.6</t>
  </si>
  <si>
    <t>77.8   /   282.2</t>
  </si>
  <si>
    <t>77.3   /   282.7</t>
  </si>
  <si>
    <t>76.7   /   283.3</t>
  </si>
  <si>
    <t>76.2   /   283.8</t>
  </si>
  <si>
    <t>75.1   /   284.9</t>
  </si>
  <si>
    <t>74.5   /   285.5</t>
  </si>
  <si>
    <t>74.0   /   286.0</t>
  </si>
  <si>
    <t>71.9   /   288.2</t>
  </si>
  <si>
    <t>71.4   /   288.7</t>
  </si>
  <si>
    <t>70.8   /   289.2</t>
  </si>
  <si>
    <t>70.3   /   289.7</t>
  </si>
  <si>
    <t>69.8   /   290.2</t>
  </si>
  <si>
    <t>69.3   /   290.7</t>
  </si>
  <si>
    <t>68.8   /   291.2</t>
  </si>
  <si>
    <t>68.3   /   291.7</t>
  </si>
  <si>
    <t>67.9   /   292.1</t>
  </si>
  <si>
    <t>67.4   /   292.6</t>
  </si>
  <si>
    <t>66.9   /   293.1</t>
  </si>
  <si>
    <t>66.4   /   293.6</t>
  </si>
  <si>
    <t>66.0   /   294.0</t>
  </si>
  <si>
    <t>65.5   /   294.5</t>
  </si>
  <si>
    <t>65.0   /   295.0</t>
  </si>
  <si>
    <t>64.6   /   295.4</t>
  </si>
  <si>
    <t>62.0   /   298.0</t>
  </si>
  <si>
    <t>61.6   /   298.4</t>
  </si>
  <si>
    <t>61.2   /   298.8</t>
  </si>
  <si>
    <t>60.8   /   299.2</t>
  </si>
  <si>
    <t>60.5   /   299.5</t>
  </si>
  <si>
    <t>59.4   /   300.6</t>
  </si>
  <si>
    <t>59.0   /   301.0</t>
  </si>
  <si>
    <t>58.3   /   301.7</t>
  </si>
  <si>
    <t>58.0   /   302.0</t>
  </si>
  <si>
    <t>57.4   /   302.6</t>
  </si>
  <si>
    <t>56.8   /   303.2</t>
  </si>
  <si>
    <t>55.7   /   304.3</t>
  </si>
  <si>
    <t>55.5   /   304.5</t>
  </si>
  <si>
    <t>55.3   /   304.7</t>
  </si>
  <si>
    <t>54.5   /   305.6</t>
  </si>
  <si>
    <t>54.3   /   305.7</t>
  </si>
  <si>
    <t>54.1   /   305.9</t>
  </si>
  <si>
    <t>54.0   /   306.0</t>
  </si>
  <si>
    <t>53.8   /   306.2</t>
  </si>
  <si>
    <t>53.5   /   306.5</t>
  </si>
  <si>
    <t>53.4   /   306.6</t>
  </si>
  <si>
    <t>53.2   /   306.8</t>
  </si>
  <si>
    <t>53.1   /   306.9</t>
  </si>
  <si>
    <t>53.0   /   307.0</t>
  </si>
  <si>
    <t>53.3   /   306.7</t>
  </si>
  <si>
    <t>16. Juni - Benno von Meissen</t>
  </si>
  <si>
    <t>13. Dezember - Jost (Jodok), Lucia von Syrakus, Odilia,</t>
  </si>
  <si>
    <t>53.9   /   306.1</t>
  </si>
  <si>
    <t>54.4   /   305.6</t>
  </si>
  <si>
    <t>55.0   /   305.0</t>
  </si>
  <si>
    <t>55.2   /   304.8</t>
  </si>
  <si>
    <t>56.2   /   303.8</t>
  </si>
  <si>
    <t>56.7   /   303.3</t>
  </si>
  <si>
    <t>58.2   /   301.8</t>
  </si>
  <si>
    <t>58.6   /   301.4</t>
  </si>
  <si>
    <t>58.9   /   301.1</t>
  </si>
  <si>
    <t>59.3   /   300.7</t>
  </si>
  <si>
    <t>59.6   /   300.4</t>
  </si>
  <si>
    <t>60.0   /   300.0</t>
  </si>
  <si>
    <t>60.7   /   299.3</t>
  </si>
  <si>
    <t>61.5   /   298.5</t>
  </si>
  <si>
    <t>62.7   /   297.3</t>
  </si>
  <si>
    <t>63.1   /   296.9</t>
  </si>
  <si>
    <t>63.5   /   296.5</t>
  </si>
  <si>
    <t>64.4   /   295.6</t>
  </si>
  <si>
    <t>64.8   /   295.2</t>
  </si>
  <si>
    <t>65.3   /   294.7</t>
  </si>
  <si>
    <t>65.7   /   294.3</t>
  </si>
  <si>
    <t>66.2   /   293.8</t>
  </si>
  <si>
    <t>66.7   /   293.3</t>
  </si>
  <si>
    <t>67.6   /   292.4</t>
  </si>
  <si>
    <t>68.1   /   291.9</t>
  </si>
  <si>
    <t>68.6   /   291.4</t>
  </si>
  <si>
    <t>69.1   /   290.9</t>
  </si>
  <si>
    <t>69.6   /   290.4</t>
  </si>
  <si>
    <t>70.1   /   289.9</t>
  </si>
  <si>
    <t>70.6   /   289.4</t>
  </si>
  <si>
    <t>72.1   /   287.9</t>
  </si>
  <si>
    <t>72.6   /   287.4</t>
  </si>
  <si>
    <t>73.1   /   286.9</t>
  </si>
  <si>
    <t>73.6   /   286.4</t>
  </si>
  <si>
    <t>74.2   /   285.8</t>
  </si>
  <si>
    <t>74.7   /   285.3</t>
  </si>
  <si>
    <t>75.2   /   284.8</t>
  </si>
  <si>
    <t>76.3   /   283.7</t>
  </si>
  <si>
    <t>76.9   /   283.1</t>
  </si>
  <si>
    <t>77.4   /   282.6</t>
  </si>
  <si>
    <t>78.0   /   282.0</t>
  </si>
  <si>
    <t>78.5   /   281.5</t>
  </si>
  <si>
    <t>80.7   /   279.3</t>
  </si>
  <si>
    <t>84.7   /   275.3</t>
  </si>
  <si>
    <t>85.2   /   274.8</t>
  </si>
  <si>
    <t>89.3   /   270.7</t>
  </si>
  <si>
    <t>91.5   /   268.5</t>
  </si>
  <si>
    <t>92.1   /   267.9</t>
  </si>
  <si>
    <t>92.7   /   267.3</t>
  </si>
  <si>
    <t>93.8   /   266.2</t>
  </si>
  <si>
    <t>95.6   /   264.4</t>
  </si>
  <si>
    <t>96.7   /   263.3</t>
  </si>
  <si>
    <t>98.4   /   261.6</t>
  </si>
  <si>
    <t>100.1   /   259.9</t>
  </si>
  <si>
    <t>100.6   /   259.4</t>
  </si>
  <si>
    <t>101.2   /   258.8</t>
  </si>
  <si>
    <t>101.7   /   258.3</t>
  </si>
  <si>
    <t>102.3   /   257.7</t>
  </si>
  <si>
    <t>103.4   /   256.6</t>
  </si>
  <si>
    <t>103.9   /   256.1</t>
  </si>
  <si>
    <t>104.5   /   255.5</t>
  </si>
  <si>
    <t>105.0   /   255.0</t>
  </si>
  <si>
    <t>106.0   /   254.0</t>
  </si>
  <si>
    <t>106.6   /   253.4</t>
  </si>
  <si>
    <t>107.1   /   252.9</t>
  </si>
  <si>
    <t>108.6   /   251.4</t>
  </si>
  <si>
    <t>109.1   /   250.9</t>
  </si>
  <si>
    <t>110.1   /   249.9</t>
  </si>
  <si>
    <t>110.6   /   249.4</t>
  </si>
  <si>
    <t>111.1   /   248.9</t>
  </si>
  <si>
    <t>111.6   /   248.4</t>
  </si>
  <si>
    <t>112.1   /   247.9</t>
  </si>
  <si>
    <t>113.0   /   247.0</t>
  </si>
  <si>
    <t>113.5   /   246.5</t>
  </si>
  <si>
    <t>113.9   /   246.1</t>
  </si>
  <si>
    <t>114.4   /   245.6</t>
  </si>
  <si>
    <t>114.8   /   245.2</t>
  </si>
  <si>
    <t>115.2   /   244.8</t>
  </si>
  <si>
    <t>116.1   /   243.9</t>
  </si>
  <si>
    <t>116.5   /   243.5</t>
  </si>
  <si>
    <t>116.9   /   243.1</t>
  </si>
  <si>
    <t>117.3   /   242.7</t>
  </si>
  <si>
    <t>117.7   /   242.3</t>
  </si>
  <si>
    <t>118.4   /   241.6</t>
  </si>
  <si>
    <t>118.8   /   241.2</t>
  </si>
  <si>
    <t>119.5   /   240.5</t>
  </si>
  <si>
    <t>119.8   /   240.2</t>
  </si>
  <si>
    <t>120.5   /   239.5</t>
  </si>
  <si>
    <t>121.1   /   238.9</t>
  </si>
  <si>
    <t>121.9   /   238.1</t>
  </si>
  <si>
    <t>122.4   /   237.6</t>
  </si>
  <si>
    <t>123.3   /   236.7</t>
  </si>
  <si>
    <t>124.3   /   235.7</t>
  </si>
  <si>
    <t>124.4   /   235.6</t>
  </si>
  <si>
    <t>124.6   /   235.4</t>
  </si>
  <si>
    <t>124.7   /   235.3</t>
  </si>
  <si>
    <t>124.8   /   235.2</t>
  </si>
  <si>
    <t>21. November - Maria Opferung</t>
  </si>
  <si>
    <r>
      <rPr>
        <sz val="14"/>
        <color indexed="9"/>
        <rFont val="Calibri"/>
        <family val="2"/>
      </rPr>
      <t xml:space="preserve">Aufgangsazimut </t>
    </r>
    <r>
      <rPr>
        <b/>
        <i/>
        <sz val="14"/>
        <color indexed="9"/>
        <rFont val="Calibri"/>
        <family val="2"/>
      </rPr>
      <t>Aa:</t>
    </r>
  </si>
  <si>
    <r>
      <rPr>
        <sz val="14"/>
        <color indexed="9"/>
        <rFont val="Calibri"/>
        <family val="2"/>
      </rPr>
      <t xml:space="preserve">Untergangsazimut </t>
    </r>
    <r>
      <rPr>
        <b/>
        <i/>
        <sz val="14"/>
        <color indexed="9"/>
        <rFont val="Calibri"/>
        <family val="2"/>
      </rPr>
      <t>Au:</t>
    </r>
  </si>
  <si>
    <r>
      <rPr>
        <sz val="14"/>
        <color indexed="9"/>
        <rFont val="Calibri"/>
        <family val="2"/>
      </rPr>
      <t xml:space="preserve">Deklination </t>
    </r>
    <r>
      <rPr>
        <b/>
        <i/>
        <sz val="14"/>
        <color indexed="9"/>
        <rFont val="Calibri"/>
        <family val="2"/>
      </rPr>
      <t>δ:</t>
    </r>
  </si>
  <si>
    <r>
      <rPr>
        <sz val="14"/>
        <color indexed="9"/>
        <rFont val="Calibri"/>
        <family val="2"/>
      </rPr>
      <t xml:space="preserve">Aufgangsazimut Sonnenoberrand </t>
    </r>
    <r>
      <rPr>
        <b/>
        <i/>
        <sz val="14"/>
        <color indexed="9"/>
        <rFont val="Calibri"/>
        <family val="2"/>
      </rPr>
      <t>Aa:</t>
    </r>
  </si>
  <si>
    <r>
      <rPr>
        <sz val="14"/>
        <color indexed="9"/>
        <rFont val="Calibri"/>
        <family val="2"/>
      </rPr>
      <t xml:space="preserve">Untergangsazimut Sonnenoberrand </t>
    </r>
    <r>
      <rPr>
        <b/>
        <i/>
        <sz val="14"/>
        <color indexed="9"/>
        <rFont val="Calibri"/>
        <family val="2"/>
      </rPr>
      <t>Au:</t>
    </r>
  </si>
  <si>
    <r>
      <rPr>
        <sz val="14"/>
        <color indexed="9"/>
        <rFont val="Calibri"/>
        <family val="2"/>
      </rPr>
      <t xml:space="preserve">Untergangsazimut Sonnenunterrand </t>
    </r>
    <r>
      <rPr>
        <b/>
        <i/>
        <sz val="14"/>
        <color indexed="9"/>
        <rFont val="Calibri"/>
        <family val="2"/>
      </rPr>
      <t>Au:</t>
    </r>
  </si>
  <si>
    <r>
      <rPr>
        <sz val="14"/>
        <color indexed="9"/>
        <rFont val="Calibri"/>
        <family val="2"/>
      </rPr>
      <t xml:space="preserve">Aufgangsazimut Mondoberrand </t>
    </r>
    <r>
      <rPr>
        <b/>
        <i/>
        <sz val="14"/>
        <color indexed="9"/>
        <rFont val="Calibri"/>
        <family val="2"/>
      </rPr>
      <t>Aa:</t>
    </r>
  </si>
  <si>
    <r>
      <rPr>
        <sz val="14"/>
        <color indexed="9"/>
        <rFont val="Calibri"/>
        <family val="2"/>
      </rPr>
      <t xml:space="preserve">Untergangsazimut Mondoberrand </t>
    </r>
    <r>
      <rPr>
        <b/>
        <i/>
        <sz val="14"/>
        <color indexed="9"/>
        <rFont val="Calibri"/>
        <family val="2"/>
      </rPr>
      <t>Au:</t>
    </r>
  </si>
  <si>
    <r>
      <rPr>
        <sz val="14"/>
        <color indexed="9"/>
        <rFont val="Calibri"/>
        <family val="2"/>
      </rPr>
      <t xml:space="preserve">Aufgangsazimut Mondunterrand </t>
    </r>
    <r>
      <rPr>
        <b/>
        <i/>
        <sz val="14"/>
        <color indexed="9"/>
        <rFont val="Calibri"/>
        <family val="2"/>
      </rPr>
      <t>Aa:</t>
    </r>
  </si>
  <si>
    <r>
      <rPr>
        <sz val="14"/>
        <color indexed="9"/>
        <rFont val="Calibri"/>
        <family val="2"/>
      </rPr>
      <t xml:space="preserve">Untergangsazimut Mondunterrand </t>
    </r>
    <r>
      <rPr>
        <b/>
        <i/>
        <sz val="14"/>
        <color indexed="9"/>
        <rFont val="Calibri"/>
        <family val="2"/>
      </rPr>
      <t>Au:</t>
    </r>
  </si>
  <si>
    <r>
      <t xml:space="preserve">Aufgangsazimut Sonnenunterrand </t>
    </r>
    <r>
      <rPr>
        <b/>
        <i/>
        <sz val="14"/>
        <color indexed="9"/>
        <rFont val="Calibri"/>
        <family val="2"/>
      </rPr>
      <t>Aa:</t>
    </r>
  </si>
  <si>
    <r>
      <rPr>
        <sz val="14"/>
        <color indexed="56"/>
        <rFont val="Calibri"/>
        <family val="2"/>
      </rPr>
      <t xml:space="preserve">Beobachtetes Horizontazimut </t>
    </r>
    <r>
      <rPr>
        <i/>
        <sz val="14"/>
        <color indexed="56"/>
        <rFont val="Calibri"/>
        <family val="2"/>
      </rPr>
      <t>Haz:</t>
    </r>
  </si>
  <si>
    <r>
      <rPr>
        <sz val="14"/>
        <color indexed="56"/>
        <rFont val="Calibri"/>
        <family val="2"/>
      </rPr>
      <t xml:space="preserve">Breitengrad </t>
    </r>
    <r>
      <rPr>
        <b/>
        <i/>
        <sz val="14"/>
        <color indexed="56"/>
        <rFont val="Calibri"/>
        <family val="2"/>
      </rPr>
      <t>φ:</t>
    </r>
  </si>
  <si>
    <r>
      <rPr>
        <sz val="14"/>
        <color indexed="56"/>
        <rFont val="Calibri"/>
        <family val="2"/>
      </rPr>
      <t xml:space="preserve">Beobachtete Horizont/Gestirnshöhe </t>
    </r>
    <r>
      <rPr>
        <b/>
        <i/>
        <sz val="14"/>
        <color indexed="56"/>
        <rFont val="Calibri"/>
        <family val="2"/>
      </rPr>
      <t>hs:</t>
    </r>
  </si>
  <si>
    <r>
      <t xml:space="preserve">Aufgangsazimut </t>
    </r>
    <r>
      <rPr>
        <b/>
        <i/>
        <sz val="14"/>
        <color indexed="9"/>
        <rFont val="Calibri"/>
        <family val="2"/>
      </rPr>
      <t>Aa:</t>
    </r>
  </si>
  <si>
    <r>
      <t xml:space="preserve">Untergangsazimut </t>
    </r>
    <r>
      <rPr>
        <b/>
        <i/>
        <sz val="14"/>
        <color indexed="9"/>
        <rFont val="Calibri"/>
        <family val="2"/>
      </rPr>
      <t>Au:</t>
    </r>
  </si>
  <si>
    <t>Hazmath  Aufgang</t>
  </si>
  <si>
    <t>Hazmath Untergang</t>
  </si>
  <si>
    <r>
      <t xml:space="preserve">Wenn der Auf- oder Untergangspunkt eines Gestirns </t>
    </r>
    <r>
      <rPr>
        <b/>
        <i/>
        <sz val="13"/>
        <color indexed="8"/>
        <rFont val="SwissReSans"/>
        <family val="2"/>
      </rPr>
      <t>Haz</t>
    </r>
    <r>
      <rPr>
        <b/>
        <sz val="13"/>
        <color indexed="8"/>
        <rFont val="SwissReSans"/>
        <family val="2"/>
      </rPr>
      <t xml:space="preserve">, ausgehend von einer beobachteten Horizonthöhe </t>
    </r>
    <r>
      <rPr>
        <b/>
        <i/>
        <sz val="13"/>
        <color indexed="8"/>
        <rFont val="SwissReSans"/>
        <family val="2"/>
      </rPr>
      <t xml:space="preserve">hs, </t>
    </r>
    <r>
      <rPr>
        <b/>
        <sz val="13"/>
        <color indexed="8"/>
        <rFont val="SwissReSans"/>
        <family val="2"/>
      </rPr>
      <t>auf den mathematischen Horizont (hs = 0°)</t>
    </r>
    <r>
      <rPr>
        <b/>
        <i/>
        <sz val="13"/>
        <color indexed="8"/>
        <rFont val="SwissReSans"/>
        <family val="2"/>
      </rPr>
      <t xml:space="preserve"> </t>
    </r>
  </si>
  <si>
    <r>
      <t xml:space="preserve">Julianische Jahrhunderte </t>
    </r>
    <r>
      <rPr>
        <b/>
        <i/>
        <sz val="14"/>
        <color indexed="56"/>
        <rFont val="Calibri"/>
        <family val="2"/>
      </rPr>
      <t>T:</t>
    </r>
  </si>
  <si>
    <r>
      <rPr>
        <b/>
        <i/>
        <sz val="14"/>
        <color indexed="9"/>
        <rFont val="SwissReSans"/>
        <family val="2"/>
      </rPr>
      <t>δ</t>
    </r>
    <r>
      <rPr>
        <b/>
        <sz val="14"/>
        <color indexed="9"/>
        <rFont val="SwissReSans"/>
        <family val="2"/>
      </rPr>
      <t xml:space="preserve"> Sommersonnenwende</t>
    </r>
  </si>
  <si>
    <r>
      <rPr>
        <b/>
        <i/>
        <sz val="14"/>
        <color indexed="9"/>
        <rFont val="SwissReSans"/>
        <family val="2"/>
      </rPr>
      <t>δ</t>
    </r>
    <r>
      <rPr>
        <b/>
        <sz val="14"/>
        <color indexed="9"/>
        <rFont val="SwissReSans"/>
        <family val="2"/>
      </rPr>
      <t xml:space="preserve"> Wintersonnenwende</t>
    </r>
  </si>
  <si>
    <r>
      <rPr>
        <b/>
        <i/>
        <sz val="14"/>
        <color indexed="9"/>
        <rFont val="SwissReSans"/>
        <family val="2"/>
      </rPr>
      <t>δ</t>
    </r>
    <r>
      <rPr>
        <b/>
        <sz val="14"/>
        <color indexed="9"/>
        <rFont val="SwissReSans"/>
        <family val="2"/>
      </rPr>
      <t xml:space="preserve"> ca. 30 Tage vor/nach Sommersw.</t>
    </r>
  </si>
  <si>
    <r>
      <rPr>
        <b/>
        <i/>
        <sz val="14"/>
        <color indexed="9"/>
        <rFont val="SwissReSans"/>
        <family val="2"/>
      </rPr>
      <t>δ</t>
    </r>
    <r>
      <rPr>
        <b/>
        <sz val="14"/>
        <color indexed="9"/>
        <rFont val="SwissReSans"/>
        <family val="2"/>
      </rPr>
      <t xml:space="preserve"> ca. 60 Tage vor/nach Sommersw.</t>
    </r>
  </si>
  <si>
    <r>
      <rPr>
        <b/>
        <i/>
        <sz val="14"/>
        <color indexed="9"/>
        <rFont val="SwissReSans"/>
        <family val="2"/>
      </rPr>
      <t>δ</t>
    </r>
    <r>
      <rPr>
        <b/>
        <sz val="14"/>
        <color indexed="9"/>
        <rFont val="SwissReSans"/>
        <family val="2"/>
      </rPr>
      <t xml:space="preserve"> ca. 60 Tage vor/nach Wintersw.</t>
    </r>
  </si>
  <si>
    <r>
      <rPr>
        <b/>
        <i/>
        <sz val="14"/>
        <color indexed="9"/>
        <rFont val="SwissReSans"/>
        <family val="2"/>
      </rPr>
      <t>δ</t>
    </r>
    <r>
      <rPr>
        <b/>
        <sz val="14"/>
        <color indexed="9"/>
        <rFont val="SwissReSans"/>
        <family val="2"/>
      </rPr>
      <t xml:space="preserve"> ca. 30 Tage vor/nach Wintersw.</t>
    </r>
  </si>
  <si>
    <r>
      <rPr>
        <b/>
        <i/>
        <sz val="14"/>
        <color indexed="9"/>
        <rFont val="SwissReSans"/>
        <family val="2"/>
      </rPr>
      <t>δ</t>
    </r>
    <r>
      <rPr>
        <b/>
        <sz val="14"/>
        <color indexed="9"/>
        <rFont val="SwissReSans"/>
        <family val="2"/>
      </rPr>
      <t xml:space="preserve"> Belatine und Lugnasad</t>
    </r>
  </si>
  <si>
    <r>
      <rPr>
        <b/>
        <i/>
        <sz val="14"/>
        <color indexed="9"/>
        <rFont val="SwissReSans"/>
        <family val="2"/>
      </rPr>
      <t>δ</t>
    </r>
    <r>
      <rPr>
        <b/>
        <sz val="14"/>
        <color indexed="9"/>
        <rFont val="SwissReSans"/>
        <family val="2"/>
      </rPr>
      <t xml:space="preserve"> Samhain und Imbolg</t>
    </r>
  </si>
  <si>
    <r>
      <rPr>
        <b/>
        <i/>
        <sz val="14"/>
        <color indexed="9"/>
        <rFont val="SwissReSans"/>
        <family val="2"/>
      </rPr>
      <t xml:space="preserve">δ </t>
    </r>
    <r>
      <rPr>
        <b/>
        <sz val="14"/>
        <color indexed="9"/>
        <rFont val="SwissReSans"/>
        <family val="2"/>
      </rPr>
      <t>Anfang/Ende des "Bauernwinters"</t>
    </r>
  </si>
  <si>
    <r>
      <rPr>
        <b/>
        <i/>
        <sz val="14"/>
        <color indexed="9"/>
        <rFont val="SwissReSans"/>
        <family val="2"/>
      </rPr>
      <t>δ</t>
    </r>
    <r>
      <rPr>
        <b/>
        <sz val="14"/>
        <color indexed="9"/>
        <rFont val="SwissReSans"/>
        <family val="2"/>
      </rPr>
      <t xml:space="preserve"> Grosse nördl. Mondwende</t>
    </r>
  </si>
  <si>
    <r>
      <rPr>
        <b/>
        <i/>
        <sz val="14"/>
        <color indexed="9"/>
        <rFont val="SwissReSans"/>
        <family val="2"/>
      </rPr>
      <t>δ</t>
    </r>
    <r>
      <rPr>
        <b/>
        <sz val="14"/>
        <color indexed="9"/>
        <rFont val="SwissReSans"/>
        <family val="2"/>
      </rPr>
      <t xml:space="preserve"> Grosse südl. Mondwende</t>
    </r>
  </si>
  <si>
    <r>
      <rPr>
        <b/>
        <i/>
        <sz val="14"/>
        <color indexed="9"/>
        <rFont val="SwissReSans"/>
        <family val="2"/>
      </rPr>
      <t>δ</t>
    </r>
    <r>
      <rPr>
        <b/>
        <sz val="14"/>
        <color indexed="9"/>
        <rFont val="SwissReSans"/>
        <family val="2"/>
      </rPr>
      <t xml:space="preserve"> Kleine nördl. Mondwende</t>
    </r>
  </si>
  <si>
    <r>
      <rPr>
        <b/>
        <i/>
        <sz val="14"/>
        <color indexed="9"/>
        <rFont val="SwissReSans"/>
        <family val="2"/>
      </rPr>
      <t>δ</t>
    </r>
    <r>
      <rPr>
        <b/>
        <sz val="14"/>
        <color indexed="9"/>
        <rFont val="SwissReSans"/>
        <family val="2"/>
      </rPr>
      <t xml:space="preserve"> Kleine südl. Mondwende</t>
    </r>
  </si>
  <si>
    <r>
      <t xml:space="preserve">Scheinbare Horizonthöhe </t>
    </r>
    <r>
      <rPr>
        <b/>
        <i/>
        <sz val="14"/>
        <color indexed="9"/>
        <rFont val="SwissReSans"/>
        <family val="2"/>
      </rPr>
      <t>hs:</t>
    </r>
  </si>
  <si>
    <r>
      <t>3. Januar - Zdislava (</t>
    </r>
    <r>
      <rPr>
        <i/>
        <sz val="12"/>
        <rFont val="Arial Unicode MS"/>
        <family val="2"/>
      </rPr>
      <t>Dominikaner</t>
    </r>
    <r>
      <rPr>
        <sz val="12"/>
        <rFont val="Arial Unicode MS"/>
        <family val="2"/>
      </rPr>
      <t>), Genoveva von Paris, Odilo von Cluny, Adela von Pfalzel, Telemach</t>
    </r>
  </si>
  <si>
    <t xml:space="preserve">Die δ-Werte für die solaren Zwischenazimute lassen sich mit Reduktionsfaktoren aus ε berechnen. Die Quartalstage </t>
  </si>
  <si>
    <t xml:space="preserve">liegen zeitlich in der Mitte zwischen den Sonnenwenden und Äquinoktien. In ihrem engen Bereich liegen die sog. </t>
  </si>
  <si>
    <t xml:space="preserve">wurde von Wolfhard Schlosser übernommen (Details siehe Publikation). Samhain und Imbolg hängen wahrscheinlich </t>
  </si>
  <si>
    <r>
      <t>Die langperiodisch schwankende Ekliptikschiefe ε wird für einen früheren Zeitpunkt berechnet</t>
    </r>
    <r>
      <rPr>
        <sz val="14"/>
        <color indexed="8"/>
        <rFont val="Calibri"/>
        <family val="2"/>
      </rPr>
      <t xml:space="preserve">. Davon abgeleitet werden in guter Näherung </t>
    </r>
  </si>
  <si>
    <r>
      <t xml:space="preserve">Für hohe Genauigkeitsanforderungen empfehle ich die δ Werte mit dem NASA Ephemeridenrechner </t>
    </r>
    <r>
      <rPr>
        <i/>
        <sz val="14"/>
        <color indexed="8"/>
        <rFont val="SwissReSans"/>
        <family val="2"/>
      </rPr>
      <t>JPL Horizons</t>
    </r>
    <r>
      <rPr>
        <sz val="14"/>
        <color indexed="8"/>
        <rFont val="SwissReSans"/>
        <family val="2"/>
      </rPr>
      <t xml:space="preserve"> zu ermitteln (siehe Einleitung)!   </t>
    </r>
  </si>
  <si>
    <r>
      <t>ε</t>
    </r>
    <r>
      <rPr>
        <sz val="14"/>
        <color indexed="8"/>
        <rFont val="SwissReSans"/>
        <family val="2"/>
      </rPr>
      <t xml:space="preserve"> entspricht mit guter Genauigkeit der maximalen Sonnendeklination </t>
    </r>
    <r>
      <rPr>
        <i/>
        <sz val="14"/>
        <color indexed="8"/>
        <rFont val="SwissReSans"/>
        <family val="2"/>
      </rPr>
      <t>δ</t>
    </r>
    <r>
      <rPr>
        <sz val="14"/>
        <color indexed="8"/>
        <rFont val="SwissReSans"/>
        <family val="2"/>
      </rPr>
      <t xml:space="preserve"> zur berechneten Epoche. </t>
    </r>
  </si>
  <si>
    <r>
      <t xml:space="preserve">"keltischen Festtage" Beltaine, Lugnasad, Samhain und Imbolg.  Der entsprechende Korrekturfaktor δ ≈ </t>
    </r>
    <r>
      <rPr>
        <sz val="14"/>
        <color indexed="8"/>
        <rFont val="Calibri"/>
        <family val="2"/>
      </rPr>
      <t>±</t>
    </r>
    <r>
      <rPr>
        <sz val="14"/>
        <color indexed="8"/>
        <rFont val="SwissReSans"/>
        <family val="2"/>
      </rPr>
      <t>0.71</t>
    </r>
    <r>
      <rPr>
        <sz val="16"/>
        <color indexed="8"/>
        <rFont val="SwissReSans"/>
        <family val="2"/>
      </rPr>
      <t>ε</t>
    </r>
    <r>
      <rPr>
        <sz val="14"/>
        <color indexed="8"/>
        <rFont val="SwissReSans"/>
        <family val="2"/>
      </rPr>
      <t xml:space="preserve"> </t>
    </r>
  </si>
  <si>
    <r>
      <t xml:space="preserve">Mit </t>
    </r>
    <r>
      <rPr>
        <sz val="18"/>
        <color indexed="8"/>
        <rFont val="SwissReSans"/>
        <family val="2"/>
      </rPr>
      <t>ε</t>
    </r>
    <r>
      <rPr>
        <sz val="14"/>
        <color indexed="8"/>
        <rFont val="SwissReSans"/>
        <family val="2"/>
      </rPr>
      <t xml:space="preserve"> und dem Inklinationswinkel </t>
    </r>
    <r>
      <rPr>
        <i/>
        <sz val="16"/>
        <color indexed="8"/>
        <rFont val="SwissReSans"/>
        <family val="2"/>
      </rPr>
      <t>i</t>
    </r>
    <r>
      <rPr>
        <sz val="14"/>
        <color indexed="8"/>
        <rFont val="SwissReSans"/>
        <family val="2"/>
      </rPr>
      <t xml:space="preserve"> der Mondbahnebene von ca. 5.1452° können in grober </t>
    </r>
  </si>
  <si>
    <t>Quartalstage Anfang Mai und August</t>
  </si>
  <si>
    <t>Quartalstage Anfang November und Anfang Februar</t>
  </si>
  <si>
    <t>auch mit Anfang und Ende des sog. "Bauernwinters" (11.11. und 2.2.) zusammen.</t>
  </si>
  <si>
    <t xml:space="preserve">11. November (Martini) und 2. Februar </t>
  </si>
  <si>
    <t>sowie für die solaren Zwischenazimute und Quartalstage</t>
  </si>
  <si>
    <r>
      <t xml:space="preserve">Zuerst werden die Variabeln für </t>
    </r>
    <r>
      <rPr>
        <b/>
        <i/>
        <sz val="11"/>
        <color indexed="8"/>
        <rFont val="SwissReSans"/>
        <family val="2"/>
      </rPr>
      <t>φ</t>
    </r>
    <r>
      <rPr>
        <sz val="11"/>
        <color indexed="8"/>
        <rFont val="SwissReSans"/>
        <family val="2"/>
      </rPr>
      <t>,</t>
    </r>
    <r>
      <rPr>
        <b/>
        <i/>
        <sz val="11"/>
        <color indexed="8"/>
        <rFont val="SwissReSans"/>
        <family val="2"/>
      </rPr>
      <t xml:space="preserve"> hs</t>
    </r>
    <r>
      <rPr>
        <sz val="11"/>
        <color indexed="8"/>
        <rFont val="SwissReSans"/>
        <family val="2"/>
      </rPr>
      <t xml:space="preserve">, und </t>
    </r>
    <r>
      <rPr>
        <b/>
        <i/>
        <sz val="11"/>
        <color indexed="8"/>
        <rFont val="SwissReSans"/>
        <family val="2"/>
      </rPr>
      <t>Haz</t>
    </r>
    <r>
      <rPr>
        <sz val="11"/>
        <color indexed="8"/>
        <rFont val="SwissReSans"/>
        <family val="2"/>
      </rPr>
      <t xml:space="preserve"> in die Eingabefelder der Tabelle 3 übertragen und damit die Sonnendeklination </t>
    </r>
    <r>
      <rPr>
        <b/>
        <i/>
        <sz val="11"/>
        <color indexed="8"/>
        <rFont val="SwissReSans"/>
        <family val="2"/>
      </rPr>
      <t>δ</t>
    </r>
    <r>
      <rPr>
        <sz val="11"/>
        <color indexed="8"/>
        <rFont val="SwissReSans"/>
        <family val="2"/>
      </rPr>
      <t xml:space="preserve"> (vereinfacht für die Scheibenmitte) am  Horizontpunkt berechnet.      </t>
    </r>
    <r>
      <rPr>
        <b/>
        <sz val="11"/>
        <color indexed="8"/>
        <rFont val="SwissReSans"/>
        <family val="2"/>
      </rPr>
      <t>Zwischenergebnis 1</t>
    </r>
    <r>
      <rPr>
        <sz val="11"/>
        <color indexed="8"/>
        <rFont val="SwissReSans"/>
        <family val="2"/>
      </rPr>
      <t xml:space="preserve">:  </t>
    </r>
    <r>
      <rPr>
        <b/>
        <i/>
        <sz val="11"/>
        <color indexed="8"/>
        <rFont val="SwissReSans"/>
        <family val="2"/>
      </rPr>
      <t>δ</t>
    </r>
    <r>
      <rPr>
        <sz val="11"/>
        <color indexed="8"/>
        <rFont val="SwissReSans"/>
        <family val="2"/>
      </rPr>
      <t xml:space="preserve"> Sonne = -16.684°
Mit Tabelle 10 werden jetzt zum obigen </t>
    </r>
    <r>
      <rPr>
        <b/>
        <i/>
        <sz val="11"/>
        <color indexed="8"/>
        <rFont val="SwissReSans"/>
        <family val="2"/>
      </rPr>
      <t>δ</t>
    </r>
    <r>
      <rPr>
        <sz val="11"/>
        <color indexed="8"/>
        <rFont val="SwissReSans"/>
        <family val="2"/>
      </rPr>
      <t xml:space="preserve">- Wert die zugehörigen Daten gemäss Gregorianischem Kalender abgeschätzt:
</t>
    </r>
    <r>
      <rPr>
        <b/>
        <sz val="11"/>
        <color indexed="8"/>
        <rFont val="SwissReSans"/>
        <family val="2"/>
      </rPr>
      <t xml:space="preserve">Zwischenergebnis 2: </t>
    </r>
    <r>
      <rPr>
        <sz val="11"/>
        <color indexed="8"/>
        <rFont val="SwissReSans"/>
        <family val="2"/>
      </rPr>
      <t xml:space="preserve">  ca. 8. November und 4. Februar
Dann wird in Tabelle 11 der Patronatstag des St. Martin ermittelt.
</t>
    </r>
    <r>
      <rPr>
        <b/>
        <sz val="11"/>
        <color indexed="8"/>
        <rFont val="SwissReSans"/>
        <family val="2"/>
      </rPr>
      <t>Zwischenergebnis 3</t>
    </r>
    <r>
      <rPr>
        <sz val="11"/>
        <color indexed="8"/>
        <rFont val="SwissReSans"/>
        <family val="2"/>
      </rPr>
      <t xml:space="preserve">:    11. November       (d.h. dass der 4. Februar hier obsolet ist)
</t>
    </r>
    <r>
      <rPr>
        <b/>
        <sz val="11"/>
        <color indexed="8"/>
        <rFont val="SwissReSans"/>
        <family val="2"/>
      </rPr>
      <t>Ergebnis Frage 2</t>
    </r>
    <r>
      <rPr>
        <sz val="11"/>
        <color indexed="8"/>
        <rFont val="SwissReSans"/>
        <family val="2"/>
      </rPr>
      <t xml:space="preserve">:     Die Differenz beträgt ca. 3 Tage. 
Mit dem oben berechneten δ- Wert wird nun der Sonnenaufgang (Scheibenmitte) im Azimut  der Kirchenausrichtung  </t>
    </r>
    <r>
      <rPr>
        <b/>
        <i/>
        <sz val="11"/>
        <color indexed="8"/>
        <rFont val="SwissReSans"/>
        <family val="2"/>
      </rPr>
      <t>Aa</t>
    </r>
    <r>
      <rPr>
        <sz val="11"/>
        <color indexed="8"/>
        <rFont val="SwissReSans"/>
        <family val="2"/>
      </rPr>
      <t xml:space="preserve">, auf den mathematischen Horizont reduziert. Die Variabeln für </t>
    </r>
    <r>
      <rPr>
        <b/>
        <i/>
        <sz val="11"/>
        <color indexed="8"/>
        <rFont val="SwissReSans"/>
        <family val="2"/>
      </rPr>
      <t>δ, φ</t>
    </r>
    <r>
      <rPr>
        <sz val="11"/>
        <color indexed="8"/>
        <rFont val="SwissReSans"/>
        <family val="2"/>
      </rPr>
      <t xml:space="preserve"> und </t>
    </r>
    <r>
      <rPr>
        <b/>
        <i/>
        <sz val="11"/>
        <color indexed="8"/>
        <rFont val="SwissReSans"/>
        <family val="2"/>
      </rPr>
      <t>hs = 0</t>
    </r>
    <r>
      <rPr>
        <sz val="11"/>
        <color indexed="8"/>
        <rFont val="SwissReSans"/>
        <family val="2"/>
      </rPr>
      <t xml:space="preserve"> werden dazu in die Eingabefelder der Tabelle 1 eingetragen.
</t>
    </r>
    <r>
      <rPr>
        <b/>
        <sz val="11"/>
        <color indexed="8"/>
        <rFont val="SwissReSans"/>
        <family val="2"/>
      </rPr>
      <t>Zwischenergebnis 4</t>
    </r>
    <r>
      <rPr>
        <sz val="11"/>
        <color indexed="8"/>
        <rFont val="SwissReSans"/>
        <family val="2"/>
      </rPr>
      <t xml:space="preserve">:    </t>
    </r>
    <r>
      <rPr>
        <b/>
        <i/>
        <sz val="11"/>
        <color indexed="8"/>
        <rFont val="SwissReSans"/>
        <family val="2"/>
      </rPr>
      <t>Aa</t>
    </r>
    <r>
      <rPr>
        <sz val="11"/>
        <color indexed="8"/>
        <rFont val="SwissReSans"/>
        <family val="2"/>
      </rPr>
      <t xml:space="preserve"> = 115.114°       (Das Untergangsazimut </t>
    </r>
    <r>
      <rPr>
        <b/>
        <i/>
        <sz val="11"/>
        <color indexed="8"/>
        <rFont val="SwissReSans"/>
        <family val="2"/>
      </rPr>
      <t>Au</t>
    </r>
    <r>
      <rPr>
        <sz val="11"/>
        <color indexed="8"/>
        <rFont val="SwissReSans"/>
        <family val="2"/>
      </rPr>
      <t xml:space="preserve"> ist hier obsolet)
In Tabelle 10  wird nun der Deklinationswert der Sonne zum 11. November ermittelt, durch grobe Interpolation zwischen den Kolonnen B und C (spätes 16. Jhd).
</t>
    </r>
    <r>
      <rPr>
        <b/>
        <sz val="11"/>
        <color indexed="8"/>
        <rFont val="SwissReSans"/>
        <family val="2"/>
      </rPr>
      <t>Zwischenergebnis 5:</t>
    </r>
    <r>
      <rPr>
        <sz val="11"/>
        <color indexed="8"/>
        <rFont val="SwissReSans"/>
        <family val="2"/>
      </rPr>
      <t xml:space="preserve">    </t>
    </r>
    <r>
      <rPr>
        <b/>
        <i/>
        <sz val="11"/>
        <color indexed="8"/>
        <rFont val="SwissReSans"/>
        <family val="2"/>
      </rPr>
      <t>δ</t>
    </r>
    <r>
      <rPr>
        <sz val="11"/>
        <color indexed="8"/>
        <rFont val="SwissReSans"/>
        <family val="2"/>
      </rPr>
      <t xml:space="preserve"> Sonne = ca. -17.48° 
Mit diesem δ- Wert wird nun das Horizontazimut der Sonne am 11. November (auf dem mathematischen Horizont) eruiert. Die Variabeln für </t>
    </r>
    <r>
      <rPr>
        <b/>
        <i/>
        <sz val="11"/>
        <color indexed="8"/>
        <rFont val="SwissReSans"/>
        <family val="2"/>
      </rPr>
      <t>δ</t>
    </r>
    <r>
      <rPr>
        <sz val="11"/>
        <color indexed="8"/>
        <rFont val="SwissReSans"/>
        <family val="2"/>
      </rPr>
      <t xml:space="preserve"> = -17.48°, </t>
    </r>
    <r>
      <rPr>
        <b/>
        <i/>
        <sz val="11"/>
        <color indexed="8"/>
        <rFont val="SwissReSans"/>
        <family val="2"/>
      </rPr>
      <t>φ</t>
    </r>
    <r>
      <rPr>
        <sz val="11"/>
        <color indexed="8"/>
        <rFont val="SwissReSans"/>
        <family val="2"/>
      </rPr>
      <t xml:space="preserve"> = 48.8° und </t>
    </r>
    <r>
      <rPr>
        <b/>
        <i/>
        <sz val="11"/>
        <color indexed="8"/>
        <rFont val="SwissReSans"/>
        <family val="2"/>
      </rPr>
      <t>hs</t>
    </r>
    <r>
      <rPr>
        <sz val="11"/>
        <color indexed="8"/>
        <rFont val="SwissReSans"/>
        <family val="2"/>
      </rPr>
      <t xml:space="preserve"> = 0° werden in die Eingabefelder der Tabelle 1 eingetragen.
</t>
    </r>
    <r>
      <rPr>
        <b/>
        <sz val="11"/>
        <color indexed="8"/>
        <rFont val="SwissReSans"/>
        <family val="2"/>
      </rPr>
      <t>Zwischenergebnis 6:</t>
    </r>
    <r>
      <rPr>
        <sz val="11"/>
        <color indexed="8"/>
        <rFont val="SwissReSans"/>
        <family val="2"/>
      </rPr>
      <t xml:space="preserve">    </t>
    </r>
    <r>
      <rPr>
        <b/>
        <i/>
        <sz val="11"/>
        <color indexed="8"/>
        <rFont val="SwissReSans"/>
        <family val="2"/>
      </rPr>
      <t>Aa</t>
    </r>
    <r>
      <rPr>
        <sz val="11"/>
        <color indexed="8"/>
        <rFont val="SwissReSans"/>
        <family val="2"/>
      </rPr>
      <t xml:space="preserve"> = 116.397°  
</t>
    </r>
    <r>
      <rPr>
        <b/>
        <sz val="11"/>
        <color indexed="8"/>
        <rFont val="SwissReSans"/>
        <family val="2"/>
      </rPr>
      <t>Ergebnis Frage 1:</t>
    </r>
    <r>
      <rPr>
        <sz val="11"/>
        <color indexed="8"/>
        <rFont val="SwissReSans"/>
        <family val="2"/>
      </rPr>
      <t xml:space="preserve">  Die Winkeldifferenz der Zwischenergebnisse 4 und 6 beträgt ca. 1.3°
</t>
    </r>
  </si>
  <si>
    <r>
      <rPr>
        <b/>
        <sz val="12"/>
        <color indexed="10"/>
        <rFont val="Calibri"/>
        <family val="2"/>
      </rPr>
      <t>Quartalstag    –</t>
    </r>
    <r>
      <rPr>
        <b/>
        <sz val="12"/>
        <color indexed="10"/>
        <rFont val="SwissReSans"/>
        <family val="2"/>
      </rPr>
      <t xml:space="preserve"> 0.71</t>
    </r>
    <r>
      <rPr>
        <b/>
        <sz val="12"/>
        <color indexed="10"/>
        <rFont val="Calibri"/>
        <family val="2"/>
      </rPr>
      <t>ε</t>
    </r>
    <r>
      <rPr>
        <b/>
        <sz val="12"/>
        <color indexed="10"/>
        <rFont val="SwissReSans"/>
        <family val="2"/>
      </rPr>
      <t xml:space="preserve">  Imbolg</t>
    </r>
  </si>
  <si>
    <r>
      <t xml:space="preserve"> Quartalstag    + 0.71</t>
    </r>
    <r>
      <rPr>
        <b/>
        <sz val="12"/>
        <color indexed="10"/>
        <rFont val="Calibri"/>
        <family val="2"/>
      </rPr>
      <t>ε</t>
    </r>
    <r>
      <rPr>
        <b/>
        <sz val="12"/>
        <color indexed="10"/>
        <rFont val="SwissReSans"/>
        <family val="2"/>
      </rPr>
      <t xml:space="preserve">  Beltaine</t>
    </r>
  </si>
  <si>
    <r>
      <t xml:space="preserve"> Quartalstag    + 0.71</t>
    </r>
    <r>
      <rPr>
        <b/>
        <sz val="12"/>
        <color indexed="10"/>
        <rFont val="Calibri"/>
        <family val="2"/>
      </rPr>
      <t>ε</t>
    </r>
    <r>
      <rPr>
        <b/>
        <sz val="12"/>
        <color indexed="10"/>
        <rFont val="SwissReSans"/>
        <family val="2"/>
      </rPr>
      <t xml:space="preserve">  Lugnasad</t>
    </r>
  </si>
  <si>
    <r>
      <rPr>
        <b/>
        <sz val="12"/>
        <color indexed="10"/>
        <rFont val="Calibri"/>
        <family val="2"/>
      </rPr>
      <t>Quartalstag    –</t>
    </r>
    <r>
      <rPr>
        <b/>
        <sz val="12"/>
        <color indexed="10"/>
        <rFont val="SwissReSans"/>
        <family val="2"/>
      </rPr>
      <t xml:space="preserve"> 0.71</t>
    </r>
    <r>
      <rPr>
        <b/>
        <sz val="12"/>
        <color indexed="10"/>
        <rFont val="Calibri"/>
        <family val="2"/>
      </rPr>
      <t>ε</t>
    </r>
    <r>
      <rPr>
        <b/>
        <sz val="12"/>
        <color indexed="10"/>
        <rFont val="SwissReSans"/>
        <family val="2"/>
      </rPr>
      <t xml:space="preserve">  Samhain</t>
    </r>
  </si>
  <si>
    <r>
      <t xml:space="preserve">Die Längsachse der St. Martinskirche aus dem späten 16. Jhd. hat ein Azimut in Richtung Osthorizont von </t>
    </r>
    <r>
      <rPr>
        <b/>
        <i/>
        <sz val="11"/>
        <color indexed="8"/>
        <rFont val="SwissReSans"/>
        <family val="2"/>
      </rPr>
      <t>Haz</t>
    </r>
    <r>
      <rPr>
        <sz val="11"/>
        <color indexed="8"/>
        <rFont val="SwissReSans"/>
        <family val="2"/>
      </rPr>
      <t xml:space="preserve"> = 120° und der Horizontpunkt in der Azimutvisur eine scheinbare Höhe von</t>
    </r>
    <r>
      <rPr>
        <b/>
        <i/>
        <sz val="11"/>
        <color indexed="8"/>
        <rFont val="SwissReSans"/>
        <family val="2"/>
      </rPr>
      <t xml:space="preserve"> hs</t>
    </r>
    <r>
      <rPr>
        <sz val="11"/>
        <color indexed="8"/>
        <rFont val="SwissReSans"/>
        <family val="2"/>
      </rPr>
      <t xml:space="preserve"> = 3.4°. Der Breitengrad beträgt hier </t>
    </r>
    <r>
      <rPr>
        <b/>
        <i/>
        <sz val="11"/>
        <color indexed="8"/>
        <rFont val="SwissReSans"/>
        <family val="2"/>
      </rPr>
      <t>φ</t>
    </r>
    <r>
      <rPr>
        <sz val="11"/>
        <color indexed="8"/>
        <rFont val="SwissReSans"/>
        <family val="2"/>
      </rPr>
      <t xml:space="preserve"> = 48.8°</t>
    </r>
    <r>
      <rPr>
        <sz val="11"/>
        <color indexed="8"/>
        <rFont val="Calibri"/>
        <family val="2"/>
      </rPr>
      <t>.</t>
    </r>
    <r>
      <rPr>
        <sz val="11"/>
        <color indexed="8"/>
        <rFont val="SwissReSans"/>
        <family val="2"/>
      </rPr>
      <t xml:space="preserve"> 
</t>
    </r>
    <r>
      <rPr>
        <b/>
        <sz val="11"/>
        <color indexed="8"/>
        <rFont val="SwissReSans"/>
        <family val="2"/>
      </rPr>
      <t>Frage 1:</t>
    </r>
    <r>
      <rPr>
        <sz val="11"/>
        <color indexed="8"/>
        <rFont val="SwissReSans"/>
        <family val="2"/>
      </rPr>
      <t xml:space="preserve"> Wie gross ist die Winkeldifferenz des Horizontazimutes </t>
    </r>
    <r>
      <rPr>
        <b/>
        <i/>
        <sz val="11"/>
        <color indexed="8"/>
        <rFont val="SwissReSans"/>
        <family val="2"/>
      </rPr>
      <t>Haz</t>
    </r>
    <r>
      <rPr>
        <sz val="11"/>
        <color indexed="8"/>
        <rFont val="SwissReSans"/>
        <family val="2"/>
      </rPr>
      <t xml:space="preserve"> zum Sonnenaufgangspunkt am Patronatstag des St. Martin? 
</t>
    </r>
    <r>
      <rPr>
        <b/>
        <sz val="11"/>
        <color indexed="8"/>
        <rFont val="SwissReSans"/>
        <family val="2"/>
      </rPr>
      <t>Frage 2:</t>
    </r>
    <r>
      <rPr>
        <sz val="11"/>
        <color indexed="8"/>
        <rFont val="SwissReSans"/>
        <family val="2"/>
      </rPr>
      <t xml:space="preserve"> Um wieviele Tage differieren die beiden Aufgangspunkte. Diese Berechnung wird vereinfachend auf der Scheibenmitte der Sonne basiert. </t>
    </r>
  </si>
  <si>
    <r>
      <rPr>
        <b/>
        <sz val="26"/>
        <color indexed="8"/>
        <rFont val="SwissReSans"/>
        <family val="2"/>
      </rPr>
      <t xml:space="preserve">Archäoastronomische Berechnungen   </t>
    </r>
    <r>
      <rPr>
        <b/>
        <sz val="24"/>
        <color indexed="8"/>
        <rFont val="SwissReSans"/>
        <family val="2"/>
      </rPr>
      <t xml:space="preserve">     </t>
    </r>
    <r>
      <rPr>
        <b/>
        <sz val="18"/>
        <color indexed="8"/>
        <rFont val="SwissReSans"/>
        <family val="2"/>
      </rPr>
      <t xml:space="preserve"> Version 3.0      </t>
    </r>
  </si>
  <si>
    <r>
      <rPr>
        <b/>
        <sz val="12"/>
        <color indexed="8"/>
        <rFont val="SwissReSans"/>
        <family val="2"/>
      </rPr>
      <t>δ</t>
    </r>
    <r>
      <rPr>
        <sz val="12"/>
        <color indexed="8"/>
        <rFont val="SwissReSans"/>
        <family val="2"/>
      </rPr>
      <t xml:space="preserve">  = Deklination der Sonne 
- Bekanntes oder hypothetisches Objektalter
- Kalenderdatum</t>
    </r>
  </si>
  <si>
    <r>
      <t xml:space="preserve">Kalenderdatum
</t>
    </r>
    <r>
      <rPr>
        <b/>
        <sz val="12"/>
        <color indexed="8"/>
        <rFont val="SwissReSans"/>
        <family val="2"/>
      </rPr>
      <t xml:space="preserve">δ </t>
    </r>
    <r>
      <rPr>
        <sz val="12"/>
        <color indexed="8"/>
        <rFont val="SwissReSans"/>
        <family val="2"/>
      </rPr>
      <t xml:space="preserve"> = Deklination der Sonne
</t>
    </r>
    <r>
      <rPr>
        <b/>
        <sz val="12"/>
        <color indexed="8"/>
        <rFont val="SwissReSans"/>
        <family val="2"/>
      </rPr>
      <t>Haz</t>
    </r>
    <r>
      <rPr>
        <sz val="12"/>
        <color indexed="8"/>
        <rFont val="SwissReSans"/>
        <family val="2"/>
      </rPr>
      <t xml:space="preserve"> = Horizontazimut Oberrand Sonne auf math. Horizont 
</t>
    </r>
  </si>
  <si>
    <r>
      <t xml:space="preserve">Deklination </t>
    </r>
    <r>
      <rPr>
        <b/>
        <sz val="14"/>
        <color indexed="8"/>
        <rFont val="Calibri"/>
        <family val="2"/>
      </rPr>
      <t>δ</t>
    </r>
    <r>
      <rPr>
        <b/>
        <sz val="14"/>
        <color indexed="8"/>
        <rFont val="Calibri"/>
        <family val="2"/>
      </rPr>
      <t xml:space="preserve"> der Sonne 
1000 n. Chr. </t>
    </r>
  </si>
  <si>
    <t>Auf- und  Untergangsazimut Oberrand Sonne am math. Horizont</t>
  </si>
  <si>
    <t xml:space="preserve"> Heiligenkalender katholische Kirche   (Wikipedia)</t>
  </si>
  <si>
    <t xml:space="preserve">Hilfsmittel zur Analyse architektonischer Linien alter Kirchen (Patroziniumsforschung). Die Sonnendeklination und die entsprechenden Auf- und Untergangsazimute auf dem mathematischen Horizont beziehen sich hier auf 1000 n. Chr. und  φ = 47° (Tab 4). Infolge der Gregorianischen Kalenderreform muss vor dem 15. Oktober 1582 das einem Azimut oder Deklination entsprechende Datum in der Tabelle um 11 Tage zurückgesetzt werden. Beispiel: Für ein Azimut, welches den 4. September ergibt, verschiebt sich das Datum zurück auf den 24. August (entsprechend Bartolomäus). </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</si>
</sst>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0000"/>
    <numFmt numFmtId="171" formatCode="0.0000"/>
    <numFmt numFmtId="172" formatCode="0.00000"/>
    <numFmt numFmtId="173" formatCode="0.000"/>
  </numFmts>
  <fonts count="128">
    <font>
      <sz val="11"/>
      <color theme="1"/>
      <name val="Calibri"/>
      <family val="2"/>
    </font>
    <font>
      <sz val="11"/>
      <color indexed="8"/>
      <name val="Calibri"/>
      <family val="2"/>
    </font>
    <font>
      <b/>
      <sz val="24"/>
      <color indexed="8"/>
      <name val="SwissReSans"/>
      <family val="2"/>
    </font>
    <font>
      <b/>
      <sz val="26"/>
      <color indexed="8"/>
      <name val="SwissReSans"/>
      <family val="2"/>
    </font>
    <font>
      <b/>
      <sz val="18"/>
      <color indexed="8"/>
      <name val="SwissReSans"/>
      <family val="2"/>
    </font>
    <font>
      <sz val="11"/>
      <color indexed="8"/>
      <name val="SwissReSans"/>
      <family val="2"/>
    </font>
    <font>
      <b/>
      <sz val="12"/>
      <color indexed="8"/>
      <name val="SwissReSans"/>
      <family val="2"/>
    </font>
    <font>
      <sz val="12"/>
      <color indexed="8"/>
      <name val="SwissReSans"/>
      <family val="2"/>
    </font>
    <font>
      <b/>
      <sz val="12"/>
      <color indexed="8"/>
      <name val="Calibri"/>
      <family val="2"/>
    </font>
    <font>
      <sz val="12"/>
      <color indexed="8"/>
      <name val="Calibri"/>
      <family val="2"/>
    </font>
    <font>
      <b/>
      <sz val="14"/>
      <color indexed="8"/>
      <name val="Calibri"/>
      <family val="2"/>
    </font>
    <font>
      <b/>
      <i/>
      <sz val="20"/>
      <color indexed="8"/>
      <name val="SwissReSans"/>
      <family val="2"/>
    </font>
    <font>
      <b/>
      <sz val="20"/>
      <color indexed="8"/>
      <name val="SwissReSans"/>
      <family val="2"/>
    </font>
    <font>
      <b/>
      <i/>
      <sz val="14"/>
      <color indexed="8"/>
      <name val="SwissReSans"/>
      <family val="2"/>
    </font>
    <font>
      <b/>
      <sz val="14"/>
      <color indexed="8"/>
      <name val="SwissReSans"/>
      <family val="2"/>
    </font>
    <font>
      <sz val="14"/>
      <color indexed="56"/>
      <name val="Calibri"/>
      <family val="2"/>
    </font>
    <font>
      <b/>
      <i/>
      <sz val="14"/>
      <color indexed="56"/>
      <name val="Calibri"/>
      <family val="2"/>
    </font>
    <font>
      <b/>
      <i/>
      <sz val="14"/>
      <color indexed="10"/>
      <name val="Calibri"/>
      <family val="2"/>
    </font>
    <font>
      <b/>
      <sz val="13"/>
      <color indexed="8"/>
      <name val="SwissReSans"/>
      <family val="2"/>
    </font>
    <font>
      <b/>
      <i/>
      <sz val="13"/>
      <color indexed="8"/>
      <name val="SwissReSans"/>
      <family val="2"/>
    </font>
    <font>
      <sz val="14"/>
      <color indexed="8"/>
      <name val="Calibri"/>
      <family val="2"/>
    </font>
    <font>
      <b/>
      <sz val="16"/>
      <color indexed="8"/>
      <name val="SwissReSans"/>
      <family val="2"/>
    </font>
    <font>
      <sz val="13"/>
      <color indexed="8"/>
      <name val="SwissReSans"/>
      <family val="2"/>
    </font>
    <font>
      <sz val="13"/>
      <color indexed="10"/>
      <name val="SwissReSans"/>
      <family val="2"/>
    </font>
    <font>
      <b/>
      <i/>
      <sz val="14"/>
      <color indexed="8"/>
      <name val="Calibri"/>
      <family val="2"/>
    </font>
    <font>
      <b/>
      <sz val="18"/>
      <color indexed="8"/>
      <name val="Calibri"/>
      <family val="2"/>
    </font>
    <font>
      <b/>
      <sz val="22"/>
      <color indexed="8"/>
      <name val="SwissReSans"/>
      <family val="2"/>
    </font>
    <font>
      <b/>
      <sz val="14"/>
      <name val="SwissReSans"/>
      <family val="2"/>
    </font>
    <font>
      <b/>
      <i/>
      <sz val="14"/>
      <color indexed="56"/>
      <name val="SwissReSans"/>
      <family val="2"/>
    </font>
    <font>
      <sz val="14"/>
      <color indexed="8"/>
      <name val="SwissReSans"/>
      <family val="2"/>
    </font>
    <font>
      <b/>
      <sz val="14"/>
      <color indexed="10"/>
      <name val="SwissReSans"/>
      <family val="2"/>
    </font>
    <font>
      <i/>
      <sz val="16"/>
      <color indexed="8"/>
      <name val="SwissReSans"/>
      <family val="2"/>
    </font>
    <font>
      <i/>
      <vertAlign val="subscript"/>
      <sz val="16"/>
      <color indexed="8"/>
      <name val="SwissReSans"/>
      <family val="2"/>
    </font>
    <font>
      <sz val="16"/>
      <color indexed="8"/>
      <name val="Calibri"/>
      <family val="2"/>
    </font>
    <font>
      <i/>
      <sz val="18"/>
      <color indexed="8"/>
      <name val="SwissReSans"/>
      <family val="2"/>
    </font>
    <font>
      <i/>
      <sz val="14"/>
      <color indexed="8"/>
      <name val="SwissReSans"/>
      <family val="2"/>
    </font>
    <font>
      <sz val="14"/>
      <color indexed="56"/>
      <name val="SwissReSans"/>
      <family val="2"/>
    </font>
    <font>
      <b/>
      <sz val="11"/>
      <color indexed="8"/>
      <name val="SwissReSans"/>
      <family val="2"/>
    </font>
    <font>
      <b/>
      <i/>
      <sz val="11"/>
      <color indexed="8"/>
      <name val="SwissReSans"/>
      <family val="2"/>
    </font>
    <font>
      <b/>
      <i/>
      <vertAlign val="subscript"/>
      <sz val="11"/>
      <color indexed="8"/>
      <name val="SwissReSans"/>
      <family val="2"/>
    </font>
    <font>
      <sz val="14"/>
      <color indexed="10"/>
      <name val="SwissReSans"/>
      <family val="2"/>
    </font>
    <font>
      <b/>
      <i/>
      <vertAlign val="subscript"/>
      <sz val="13"/>
      <color indexed="8"/>
      <name val="SwissReSans"/>
      <family val="2"/>
    </font>
    <font>
      <b/>
      <i/>
      <sz val="11"/>
      <color indexed="8"/>
      <name val="Calibri"/>
      <family val="2"/>
    </font>
    <font>
      <sz val="10"/>
      <color indexed="8"/>
      <name val="Arial Unicode MS"/>
      <family val="2"/>
    </font>
    <font>
      <b/>
      <sz val="12"/>
      <color indexed="10"/>
      <name val="SwissReSans"/>
      <family val="2"/>
    </font>
    <font>
      <b/>
      <sz val="12"/>
      <color indexed="10"/>
      <name val="Calibri"/>
      <family val="2"/>
    </font>
    <font>
      <b/>
      <sz val="20"/>
      <name val="SwissReSans"/>
      <family val="2"/>
    </font>
    <font>
      <sz val="11"/>
      <name val="SwissReSans"/>
      <family val="2"/>
    </font>
    <font>
      <sz val="12"/>
      <name val="SwissReSans"/>
      <family val="2"/>
    </font>
    <font>
      <i/>
      <sz val="11"/>
      <color indexed="8"/>
      <name val="SwissReSans"/>
      <family val="2"/>
    </font>
    <font>
      <b/>
      <vertAlign val="subscript"/>
      <sz val="11"/>
      <color indexed="8"/>
      <name val="SwissReSans"/>
      <family val="2"/>
    </font>
    <font>
      <b/>
      <sz val="20"/>
      <color indexed="9"/>
      <name val="SwissReSans"/>
      <family val="2"/>
    </font>
    <font>
      <sz val="11"/>
      <color indexed="10"/>
      <name val="Calibri"/>
      <family val="2"/>
    </font>
    <font>
      <b/>
      <sz val="24"/>
      <color indexed="8"/>
      <name val="Calibri"/>
      <family val="2"/>
    </font>
    <font>
      <b/>
      <sz val="16"/>
      <color indexed="8"/>
      <name val="Calibri"/>
      <family val="2"/>
    </font>
    <font>
      <b/>
      <sz val="14"/>
      <color indexed="30"/>
      <name val="Calibri"/>
      <family val="2"/>
    </font>
    <font>
      <b/>
      <sz val="14"/>
      <name val="Calibri"/>
      <family val="2"/>
    </font>
    <font>
      <sz val="12"/>
      <color indexed="30"/>
      <name val="Calibri"/>
      <family val="2"/>
    </font>
    <font>
      <b/>
      <sz val="14"/>
      <color indexed="10"/>
      <name val="Calibri"/>
      <family val="2"/>
    </font>
    <font>
      <sz val="12"/>
      <color indexed="10"/>
      <name val="Calibri"/>
      <family val="2"/>
    </font>
    <font>
      <sz val="14"/>
      <color indexed="10"/>
      <name val="Calibri"/>
      <family val="2"/>
    </font>
    <font>
      <b/>
      <sz val="20"/>
      <color indexed="8"/>
      <name val="Calibri"/>
      <family val="2"/>
    </font>
    <font>
      <b/>
      <sz val="12"/>
      <color indexed="30"/>
      <name val="Calibri"/>
      <family val="2"/>
    </font>
    <font>
      <sz val="10"/>
      <color indexed="30"/>
      <name val="Calibri"/>
      <family val="2"/>
    </font>
    <font>
      <sz val="10"/>
      <color indexed="10"/>
      <name val="Calibri"/>
      <family val="2"/>
    </font>
    <font>
      <sz val="12"/>
      <color indexed="56"/>
      <name val="Calibri"/>
      <family val="2"/>
    </font>
    <font>
      <sz val="13"/>
      <color indexed="8"/>
      <name val="Calibri"/>
      <family val="2"/>
    </font>
    <font>
      <b/>
      <sz val="14"/>
      <color indexed="30"/>
      <name val="SwissReSans"/>
      <family val="2"/>
    </font>
    <font>
      <sz val="12"/>
      <color indexed="10"/>
      <name val="SwissReSans"/>
      <family val="2"/>
    </font>
    <font>
      <sz val="14"/>
      <color indexed="8"/>
      <name val="Arial Unicode MS"/>
      <family val="2"/>
    </font>
    <font>
      <sz val="12"/>
      <color indexed="8"/>
      <name val="Arial Unicode MS"/>
      <family val="2"/>
    </font>
    <font>
      <sz val="12"/>
      <color indexed="30"/>
      <name val="SwissReSans"/>
      <family val="2"/>
    </font>
    <font>
      <sz val="11"/>
      <name val="Calibri"/>
      <family val="2"/>
    </font>
    <font>
      <sz val="8"/>
      <name val="Calibri"/>
      <family val="2"/>
    </font>
    <font>
      <sz val="16"/>
      <color indexed="8"/>
      <name val="SwissReSans"/>
      <family val="2"/>
    </font>
    <font>
      <sz val="14"/>
      <color indexed="9"/>
      <name val="Calibri"/>
      <family val="2"/>
    </font>
    <font>
      <b/>
      <i/>
      <sz val="14"/>
      <color indexed="9"/>
      <name val="Calibri"/>
      <family val="2"/>
    </font>
    <font>
      <i/>
      <sz val="14"/>
      <color indexed="56"/>
      <name val="Calibri"/>
      <family val="2"/>
    </font>
    <font>
      <b/>
      <sz val="14"/>
      <color indexed="9"/>
      <name val="SwissReSans"/>
      <family val="2"/>
    </font>
    <font>
      <b/>
      <i/>
      <sz val="14"/>
      <color indexed="9"/>
      <name val="SwissReSans"/>
      <family val="2"/>
    </font>
    <font>
      <sz val="12"/>
      <name val="Arial Unicode MS"/>
      <family val="2"/>
    </font>
    <font>
      <i/>
      <sz val="12"/>
      <name val="Arial Unicode MS"/>
      <family val="2"/>
    </font>
    <font>
      <sz val="18"/>
      <color indexed="8"/>
      <name val="SwissReSans"/>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4"/>
      <name val="Calibri"/>
      <family val="2"/>
    </font>
    <font>
      <b/>
      <sz val="14"/>
      <color indexed="9"/>
      <name val="Calibri"/>
      <family val="2"/>
    </font>
    <font>
      <sz val="12"/>
      <name val="Calibri"/>
      <family val="2"/>
    </font>
    <font>
      <i/>
      <sz val="14"/>
      <color indexed="62"/>
      <name val="SwissReSans"/>
      <family val="0"/>
    </font>
    <font>
      <b/>
      <i/>
      <sz val="14"/>
      <color indexed="8"/>
      <name val="Times New Roman"/>
      <family val="0"/>
    </font>
    <font>
      <i/>
      <sz val="12"/>
      <color indexed="8"/>
      <name val="SwissReSans"/>
      <family val="0"/>
    </font>
    <font>
      <vertAlign val="subscript"/>
      <sz val="12"/>
      <color indexed="8"/>
      <name val="SwissReSans"/>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theme="0"/>
      <name val="Calibri"/>
      <family val="2"/>
    </font>
    <font>
      <b/>
      <sz val="14"/>
      <color rgb="FFFF0000"/>
      <name val="Calibri"/>
      <family val="2"/>
    </font>
    <font>
      <b/>
      <sz val="14"/>
      <color theme="0"/>
      <name val="Calibri"/>
      <family val="2"/>
    </font>
    <font>
      <b/>
      <sz val="14"/>
      <color theme="0"/>
      <name val="SwissReSans"/>
      <family val="2"/>
    </font>
    <font>
      <b/>
      <sz val="14"/>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0"/>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14"/>
        <bgColor indexed="64"/>
      </patternFill>
    </fill>
    <fill>
      <patternFill patternType="solid">
        <fgColor rgb="FFFFC000"/>
        <bgColor indexed="64"/>
      </patternFill>
    </fill>
    <fill>
      <patternFill patternType="solid">
        <fgColor theme="2"/>
        <bgColor indexed="64"/>
      </patternFill>
    </fill>
    <fill>
      <patternFill patternType="solid">
        <fgColor indexed="31"/>
        <bgColor indexed="64"/>
      </patternFill>
    </fill>
    <fill>
      <patternFill patternType="solid">
        <fgColor rgb="FFCCCCFF"/>
        <bgColor indexed="64"/>
      </patternFill>
    </fill>
    <fill>
      <patternFill patternType="solid">
        <fgColor rgb="FFFF7C80"/>
        <bgColor indexed="64"/>
      </patternFill>
    </fill>
    <fill>
      <patternFill patternType="solid">
        <fgColor rgb="FFCCCCFF"/>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right style="thick"/>
      <top style="thick"/>
      <bottom style="thick"/>
    </border>
    <border>
      <left style="thick"/>
      <right style="thick"/>
      <top style="thick"/>
      <bottom style="medium"/>
    </border>
    <border>
      <left style="thick"/>
      <right style="thick"/>
      <top style="medium"/>
      <bottom style="medium"/>
    </border>
    <border>
      <left style="thick">
        <color indexed="30"/>
      </left>
      <right style="thick">
        <color indexed="30"/>
      </right>
      <top style="thick">
        <color indexed="30"/>
      </top>
      <bottom/>
    </border>
    <border>
      <left style="thick">
        <color indexed="30"/>
      </left>
      <right style="thick">
        <color indexed="30"/>
      </right>
      <top/>
      <bottom/>
    </border>
    <border>
      <left style="thick">
        <color indexed="10"/>
      </left>
      <right style="thick">
        <color indexed="10"/>
      </right>
      <top style="thick">
        <color indexed="10"/>
      </top>
      <bottom/>
    </border>
    <border>
      <left style="thick">
        <color indexed="10"/>
      </left>
      <right style="thick">
        <color indexed="10"/>
      </right>
      <top/>
      <bottom/>
    </border>
    <border>
      <left style="thick">
        <color indexed="10"/>
      </left>
      <right style="thick">
        <color indexed="10"/>
      </right>
      <top/>
      <bottom style="thick">
        <color indexed="10"/>
      </bottom>
    </border>
    <border>
      <left/>
      <right/>
      <top style="medium"/>
      <bottom/>
    </border>
    <border>
      <left/>
      <right style="thick">
        <color indexed="10"/>
      </right>
      <top style="thick">
        <color indexed="30"/>
      </top>
      <bottom/>
    </border>
    <border>
      <left>
        <color indexed="63"/>
      </left>
      <right style="thick"/>
      <top style="thick"/>
      <bottom style="medium"/>
    </border>
    <border>
      <left>
        <color indexed="63"/>
      </left>
      <right style="thick"/>
      <top style="medium"/>
      <bottom style="medium"/>
    </border>
    <border>
      <left style="thick"/>
      <right style="medium"/>
      <top style="thick"/>
      <bottom/>
    </border>
    <border>
      <left style="thick"/>
      <right style="medium"/>
      <top/>
      <bottom/>
    </border>
    <border>
      <left>
        <color indexed="63"/>
      </left>
      <right>
        <color indexed="63"/>
      </right>
      <top style="thick">
        <color rgb="FFFF0000"/>
      </top>
      <bottom style="thick">
        <color rgb="FFFF0000"/>
      </bottom>
    </border>
    <border>
      <left style="thick">
        <color rgb="FFFF0000"/>
      </left>
      <right style="thick">
        <color rgb="FFFF0000"/>
      </right>
      <top style="thick">
        <color rgb="FFFF0000"/>
      </top>
      <bottom style="thick">
        <color rgb="FFFF0000"/>
      </bottom>
    </border>
    <border>
      <left style="thick">
        <color indexed="30"/>
      </left>
      <right style="thick">
        <color indexed="30"/>
      </right>
      <top/>
      <bottom style="thick">
        <color indexed="30"/>
      </bottom>
    </border>
    <border>
      <left style="thick">
        <color rgb="FFFF0000"/>
      </left>
      <right>
        <color indexed="63"/>
      </right>
      <top style="thick">
        <color rgb="FFFF0000"/>
      </top>
      <bottom style="thick">
        <color rgb="FFFF0000"/>
      </bottom>
    </border>
    <border>
      <left>
        <color indexed="63"/>
      </left>
      <right>
        <color indexed="63"/>
      </right>
      <top>
        <color indexed="63"/>
      </top>
      <bottom style="medium"/>
    </border>
    <border>
      <left>
        <color indexed="63"/>
      </left>
      <right style="medium"/>
      <top>
        <color indexed="63"/>
      </top>
      <bottom>
        <color indexed="63"/>
      </bottom>
    </border>
    <border>
      <left style="thick">
        <color theme="0"/>
      </left>
      <right style="thick">
        <color theme="0"/>
      </right>
      <top>
        <color indexed="63"/>
      </top>
      <bottom>
        <color indexed="63"/>
      </bottom>
    </border>
    <border>
      <left>
        <color indexed="63"/>
      </left>
      <right style="medium"/>
      <top>
        <color indexed="63"/>
      </top>
      <bottom style="medium"/>
    </border>
    <border>
      <left style="thick">
        <color theme="0"/>
      </left>
      <right>
        <color indexed="63"/>
      </right>
      <top>
        <color indexed="63"/>
      </top>
      <bottom>
        <color indexed="63"/>
      </botto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26" borderId="1" applyNumberFormat="0" applyAlignment="0" applyProtection="0"/>
    <xf numFmtId="0" fontId="108" fillId="26"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109" fillId="27" borderId="2" applyNumberFormat="0" applyAlignment="0" applyProtection="0"/>
    <xf numFmtId="0" fontId="110" fillId="0" borderId="3" applyNumberFormat="0" applyFill="0" applyAlignment="0" applyProtection="0"/>
    <xf numFmtId="0" fontId="111" fillId="0" borderId="0" applyNumberFormat="0" applyFill="0" applyBorder="0" applyAlignment="0" applyProtection="0"/>
    <xf numFmtId="0" fontId="112" fillId="28" borderId="0" applyNumberFormat="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115" fillId="31" borderId="0" applyNumberFormat="0" applyBorder="0" applyAlignment="0" applyProtection="0"/>
    <xf numFmtId="0" fontId="116" fillId="0" borderId="0" applyNumberForma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21" fillId="0" borderId="0" applyNumberFormat="0" applyFill="0" applyBorder="0" applyAlignment="0" applyProtection="0"/>
    <xf numFmtId="0" fontId="122" fillId="32" borderId="9" applyNumberFormat="0" applyAlignment="0" applyProtection="0"/>
  </cellStyleXfs>
  <cellXfs count="270">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vertical="top"/>
    </xf>
    <xf numFmtId="0" fontId="53" fillId="0" borderId="0" xfId="0" applyFont="1" applyAlignment="1">
      <alignment/>
    </xf>
    <xf numFmtId="0" fontId="14" fillId="0" borderId="10" xfId="0" applyFont="1" applyBorder="1" applyAlignment="1">
      <alignment horizontal="center" vertical="center"/>
    </xf>
    <xf numFmtId="0" fontId="14" fillId="0" borderId="10" xfId="0" applyFont="1" applyBorder="1" applyAlignment="1">
      <alignment vertical="center"/>
    </xf>
    <xf numFmtId="0" fontId="7" fillId="0" borderId="11" xfId="0" applyFont="1" applyBorder="1" applyAlignment="1">
      <alignment vertical="center" wrapText="1"/>
    </xf>
    <xf numFmtId="0" fontId="5" fillId="0" borderId="11" xfId="0" applyFont="1" applyBorder="1" applyAlignment="1">
      <alignment vertical="center" wrapText="1"/>
    </xf>
    <xf numFmtId="0" fontId="5" fillId="0" borderId="11" xfId="0" applyFont="1" applyBorder="1" applyAlignment="1">
      <alignment vertical="top" wrapText="1"/>
    </xf>
    <xf numFmtId="0" fontId="7" fillId="0" borderId="12" xfId="0" applyFont="1" applyFill="1" applyBorder="1" applyAlignment="1">
      <alignment vertical="center" wrapText="1"/>
    </xf>
    <xf numFmtId="0" fontId="7" fillId="0" borderId="12" xfId="0" applyFont="1" applyFill="1" applyBorder="1" applyAlignment="1">
      <alignment vertical="center" wrapText="1"/>
    </xf>
    <xf numFmtId="0" fontId="5" fillId="0" borderId="12" xfId="0" applyFont="1" applyFill="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vertical="top" wrapText="1"/>
    </xf>
    <xf numFmtId="0" fontId="5" fillId="0" borderId="12" xfId="0" applyFont="1" applyBorder="1" applyAlignment="1">
      <alignment vertical="center" wrapText="1"/>
    </xf>
    <xf numFmtId="0" fontId="0" fillId="33" borderId="0" xfId="0" applyFill="1" applyAlignment="1">
      <alignment/>
    </xf>
    <xf numFmtId="0" fontId="14" fillId="0" borderId="0" xfId="0" applyFont="1" applyAlignment="1">
      <alignment/>
    </xf>
    <xf numFmtId="0" fontId="54" fillId="0" borderId="0" xfId="0" applyFont="1" applyAlignment="1">
      <alignment/>
    </xf>
    <xf numFmtId="0" fontId="55" fillId="0" borderId="13" xfId="0" applyFont="1" applyBorder="1" applyAlignment="1">
      <alignment horizontal="center" vertical="center"/>
    </xf>
    <xf numFmtId="0" fontId="56" fillId="0" borderId="0" xfId="0" applyFont="1" applyAlignment="1">
      <alignment/>
    </xf>
    <xf numFmtId="0" fontId="55" fillId="0" borderId="0" xfId="0" applyFont="1" applyAlignment="1">
      <alignment/>
    </xf>
    <xf numFmtId="0" fontId="15" fillId="34" borderId="0" xfId="0" applyFont="1" applyFill="1" applyAlignment="1">
      <alignment/>
    </xf>
    <xf numFmtId="0" fontId="0" fillId="0" borderId="14" xfId="0" applyBorder="1" applyAlignment="1">
      <alignment/>
    </xf>
    <xf numFmtId="0" fontId="57" fillId="0" borderId="0" xfId="0" applyFont="1" applyAlignment="1">
      <alignment vertical="center"/>
    </xf>
    <xf numFmtId="0" fontId="15" fillId="34" borderId="0" xfId="0" applyFont="1" applyFill="1" applyAlignment="1">
      <alignment/>
    </xf>
    <xf numFmtId="0" fontId="58" fillId="0" borderId="15" xfId="0" applyFont="1" applyBorder="1" applyAlignment="1">
      <alignment horizontal="center" vertical="center"/>
    </xf>
    <xf numFmtId="0" fontId="58" fillId="0" borderId="0" xfId="0" applyFont="1" applyAlignment="1">
      <alignment/>
    </xf>
    <xf numFmtId="0" fontId="20" fillId="35" borderId="0" xfId="0" applyFont="1" applyFill="1" applyAlignment="1">
      <alignment/>
    </xf>
    <xf numFmtId="170" fontId="20" fillId="35" borderId="16" xfId="0" applyNumberFormat="1" applyFont="1" applyFill="1" applyBorder="1" applyAlignment="1">
      <alignment vertical="center"/>
    </xf>
    <xf numFmtId="0" fontId="59" fillId="0" borderId="0" xfId="0" applyFont="1" applyAlignment="1">
      <alignment vertical="center"/>
    </xf>
    <xf numFmtId="170" fontId="0" fillId="0" borderId="16" xfId="0" applyNumberFormat="1" applyBorder="1" applyAlignment="1">
      <alignment/>
    </xf>
    <xf numFmtId="0" fontId="60" fillId="35" borderId="0" xfId="0" applyFont="1" applyFill="1" applyAlignment="1">
      <alignment vertical="center"/>
    </xf>
    <xf numFmtId="170" fontId="20" fillId="35" borderId="17" xfId="0" applyNumberFormat="1" applyFont="1" applyFill="1" applyBorder="1" applyAlignment="1">
      <alignment vertical="center"/>
    </xf>
    <xf numFmtId="0" fontId="12" fillId="0" borderId="0" xfId="0" applyFont="1" applyAlignment="1">
      <alignment vertical="center"/>
    </xf>
    <xf numFmtId="0" fontId="61" fillId="0" borderId="0" xfId="0" applyFont="1" applyAlignment="1">
      <alignment/>
    </xf>
    <xf numFmtId="0" fontId="62" fillId="0" borderId="0" xfId="0" applyFont="1" applyAlignment="1">
      <alignment/>
    </xf>
    <xf numFmtId="0" fontId="45" fillId="0" borderId="0" xfId="0" applyFont="1" applyAlignment="1">
      <alignment/>
    </xf>
    <xf numFmtId="0" fontId="5" fillId="0" borderId="0" xfId="0" applyFont="1" applyAlignment="1">
      <alignment/>
    </xf>
    <xf numFmtId="0" fontId="1" fillId="0" borderId="0" xfId="0" applyFont="1" applyAlignment="1">
      <alignment/>
    </xf>
    <xf numFmtId="0" fontId="0" fillId="0" borderId="0" xfId="0" applyBorder="1" applyAlignment="1" applyProtection="1">
      <alignment/>
      <protection locked="0"/>
    </xf>
    <xf numFmtId="0" fontId="0" fillId="0" borderId="0" xfId="0" applyBorder="1" applyAlignment="1">
      <alignment/>
    </xf>
    <xf numFmtId="0" fontId="63" fillId="0" borderId="0" xfId="0" applyFont="1" applyAlignment="1">
      <alignment/>
    </xf>
    <xf numFmtId="0" fontId="20" fillId="0" borderId="0" xfId="0" applyFont="1" applyBorder="1" applyAlignment="1">
      <alignment/>
    </xf>
    <xf numFmtId="0" fontId="64" fillId="0" borderId="0" xfId="0" applyFont="1" applyAlignment="1">
      <alignment/>
    </xf>
    <xf numFmtId="0" fontId="64" fillId="0" borderId="0" xfId="0" applyFont="1" applyBorder="1" applyAlignment="1">
      <alignment/>
    </xf>
    <xf numFmtId="0" fontId="20" fillId="0" borderId="0" xfId="0" applyFont="1" applyAlignment="1">
      <alignment/>
    </xf>
    <xf numFmtId="0" fontId="52" fillId="0" borderId="0" xfId="0" applyFont="1" applyBorder="1" applyAlignment="1">
      <alignment/>
    </xf>
    <xf numFmtId="0" fontId="12" fillId="36" borderId="0" xfId="0" applyFont="1" applyFill="1" applyAlignment="1">
      <alignment vertical="center"/>
    </xf>
    <xf numFmtId="0" fontId="0" fillId="36" borderId="0" xfId="0" applyFill="1" applyAlignment="1">
      <alignment/>
    </xf>
    <xf numFmtId="0" fontId="65" fillId="37" borderId="0" xfId="0" applyFont="1" applyFill="1" applyAlignment="1">
      <alignment/>
    </xf>
    <xf numFmtId="0" fontId="9" fillId="37" borderId="14" xfId="0" applyFont="1" applyFill="1" applyBorder="1" applyAlignment="1" applyProtection="1">
      <alignment vertical="center"/>
      <protection/>
    </xf>
    <xf numFmtId="0" fontId="58" fillId="0" borderId="0" xfId="0" applyFont="1" applyAlignment="1">
      <alignment vertical="center"/>
    </xf>
    <xf numFmtId="0" fontId="20" fillId="35" borderId="0" xfId="0" applyFont="1" applyFill="1" applyAlignment="1">
      <alignment vertical="center"/>
    </xf>
    <xf numFmtId="170" fontId="20" fillId="35" borderId="17" xfId="0" applyNumberFormat="1" applyFont="1" applyFill="1" applyBorder="1" applyAlignment="1">
      <alignment vertical="center"/>
    </xf>
    <xf numFmtId="0" fontId="12" fillId="38" borderId="0" xfId="0" applyFont="1" applyFill="1" applyAlignment="1">
      <alignment vertical="center"/>
    </xf>
    <xf numFmtId="0" fontId="0" fillId="38" borderId="0" xfId="0" applyFill="1" applyAlignment="1">
      <alignment/>
    </xf>
    <xf numFmtId="0" fontId="0" fillId="0" borderId="18" xfId="0" applyBorder="1" applyAlignment="1">
      <alignment/>
    </xf>
    <xf numFmtId="0" fontId="12" fillId="39" borderId="0" xfId="0" applyFont="1" applyFill="1" applyAlignment="1">
      <alignment vertical="center"/>
    </xf>
    <xf numFmtId="0" fontId="0" fillId="39" borderId="0" xfId="0" applyFill="1" applyAlignment="1">
      <alignment/>
    </xf>
    <xf numFmtId="0" fontId="18" fillId="0" borderId="0" xfId="0" applyNumberFormat="1" applyFont="1" applyAlignment="1">
      <alignment/>
    </xf>
    <xf numFmtId="0" fontId="18" fillId="0" borderId="0" xfId="0" applyFont="1" applyAlignment="1">
      <alignment/>
    </xf>
    <xf numFmtId="0" fontId="12" fillId="34" borderId="0" xfId="0" applyFont="1" applyFill="1" applyAlignment="1">
      <alignment vertical="center"/>
    </xf>
    <xf numFmtId="0" fontId="0" fillId="34" borderId="0" xfId="0" applyFill="1" applyAlignment="1">
      <alignment/>
    </xf>
    <xf numFmtId="0" fontId="18" fillId="0" borderId="0" xfId="0" applyNumberFormat="1" applyFont="1" applyAlignment="1">
      <alignment/>
    </xf>
    <xf numFmtId="0" fontId="12" fillId="40" borderId="0" xfId="0" applyFont="1" applyFill="1" applyAlignment="1">
      <alignment vertical="center"/>
    </xf>
    <xf numFmtId="0" fontId="0" fillId="40" borderId="0" xfId="0" applyFill="1" applyAlignment="1">
      <alignment/>
    </xf>
    <xf numFmtId="0" fontId="0" fillId="0" borderId="0" xfId="0" applyFill="1" applyAlignment="1">
      <alignment/>
    </xf>
    <xf numFmtId="0" fontId="9" fillId="0" borderId="19" xfId="0" applyFont="1" applyFill="1" applyBorder="1" applyAlignment="1" applyProtection="1">
      <alignment vertical="center"/>
      <protection/>
    </xf>
    <xf numFmtId="0" fontId="0" fillId="35" borderId="0" xfId="0" applyFill="1" applyAlignment="1">
      <alignment vertical="center"/>
    </xf>
    <xf numFmtId="0" fontId="22" fillId="0" borderId="0" xfId="0" applyFont="1" applyAlignment="1">
      <alignment/>
    </xf>
    <xf numFmtId="0" fontId="66" fillId="0" borderId="0" xfId="0" applyFont="1" applyAlignment="1">
      <alignment/>
    </xf>
    <xf numFmtId="0" fontId="14" fillId="0" borderId="0" xfId="0" applyFont="1" applyAlignment="1">
      <alignment/>
    </xf>
    <xf numFmtId="0" fontId="12" fillId="41" borderId="0" xfId="0" applyFont="1" applyFill="1" applyAlignment="1">
      <alignment vertical="center"/>
    </xf>
    <xf numFmtId="0" fontId="5" fillId="41" borderId="0" xfId="0" applyFont="1" applyFill="1" applyAlignment="1">
      <alignment/>
    </xf>
    <xf numFmtId="0" fontId="5" fillId="0" borderId="0" xfId="0" applyFont="1" applyFill="1" applyAlignment="1">
      <alignment/>
    </xf>
    <xf numFmtId="0" fontId="4" fillId="0" borderId="0" xfId="0" applyFont="1" applyFill="1" applyAlignment="1">
      <alignment/>
    </xf>
    <xf numFmtId="0" fontId="21" fillId="0" borderId="0" xfId="0" applyFont="1" applyAlignment="1">
      <alignment/>
    </xf>
    <xf numFmtId="0" fontId="67" fillId="0" borderId="13" xfId="0" applyFont="1" applyBorder="1" applyAlignment="1">
      <alignment horizontal="center" vertical="center"/>
    </xf>
    <xf numFmtId="0" fontId="27" fillId="0" borderId="0" xfId="0" applyFont="1" applyAlignment="1">
      <alignment/>
    </xf>
    <xf numFmtId="0" fontId="67" fillId="0" borderId="0" xfId="0" applyFont="1" applyAlignment="1">
      <alignment vertical="center"/>
    </xf>
    <xf numFmtId="0" fontId="36" fillId="34" borderId="0" xfId="0" applyFont="1" applyFill="1" applyAlignment="1">
      <alignment vertical="center"/>
    </xf>
    <xf numFmtId="11" fontId="5" fillId="0" borderId="0" xfId="0" applyNumberFormat="1" applyFont="1" applyAlignment="1">
      <alignment/>
    </xf>
    <xf numFmtId="0" fontId="5" fillId="0" borderId="0" xfId="0" applyFont="1" applyAlignment="1">
      <alignment vertical="center"/>
    </xf>
    <xf numFmtId="0" fontId="30" fillId="0" borderId="15" xfId="0" applyFont="1" applyBorder="1" applyAlignment="1">
      <alignment horizontal="center" vertical="center"/>
    </xf>
    <xf numFmtId="0" fontId="29" fillId="35" borderId="0" xfId="0" applyFont="1" applyFill="1" applyAlignment="1">
      <alignment/>
    </xf>
    <xf numFmtId="0" fontId="68" fillId="0" borderId="0" xfId="0" applyFont="1" applyAlignment="1">
      <alignment vertical="center"/>
    </xf>
    <xf numFmtId="0" fontId="14" fillId="0" borderId="0" xfId="0" applyFont="1" applyAlignment="1">
      <alignment wrapText="1"/>
    </xf>
    <xf numFmtId="0" fontId="5" fillId="35" borderId="0" xfId="0" applyFont="1" applyFill="1" applyAlignment="1">
      <alignment vertical="center"/>
    </xf>
    <xf numFmtId="0" fontId="35" fillId="0" borderId="0" xfId="0" applyFont="1" applyAlignment="1">
      <alignment/>
    </xf>
    <xf numFmtId="0" fontId="5" fillId="0" borderId="16" xfId="0" applyFont="1" applyBorder="1" applyAlignment="1">
      <alignment/>
    </xf>
    <xf numFmtId="0" fontId="30" fillId="0" borderId="0" xfId="0" applyFont="1" applyFill="1" applyAlignment="1">
      <alignment vertical="center"/>
    </xf>
    <xf numFmtId="0" fontId="5" fillId="0" borderId="0" xfId="0" applyFont="1" applyFill="1" applyAlignment="1">
      <alignment vertical="center"/>
    </xf>
    <xf numFmtId="2" fontId="29" fillId="0" borderId="16" xfId="0" applyNumberFormat="1" applyFont="1" applyFill="1" applyBorder="1" applyAlignment="1">
      <alignment vertical="center"/>
    </xf>
    <xf numFmtId="0" fontId="12" fillId="42" borderId="0" xfId="0" applyFont="1" applyFill="1" applyAlignment="1">
      <alignment vertical="center"/>
    </xf>
    <xf numFmtId="0" fontId="5" fillId="42" borderId="0" xfId="0" applyFont="1" applyFill="1" applyAlignment="1">
      <alignment/>
    </xf>
    <xf numFmtId="0" fontId="67" fillId="0" borderId="0" xfId="0" applyFont="1" applyAlignment="1">
      <alignment/>
    </xf>
    <xf numFmtId="0" fontId="28" fillId="34" borderId="0" xfId="0" applyFont="1" applyFill="1" applyAlignment="1">
      <alignment vertical="center"/>
    </xf>
    <xf numFmtId="0" fontId="28" fillId="0" borderId="0" xfId="0" applyFont="1" applyFill="1" applyAlignment="1">
      <alignment vertical="center"/>
    </xf>
    <xf numFmtId="0" fontId="36" fillId="0" borderId="0" xfId="0" applyFont="1" applyFill="1" applyAlignment="1">
      <alignment vertical="center"/>
    </xf>
    <xf numFmtId="0" fontId="12" fillId="43" borderId="0" xfId="0" applyFont="1" applyFill="1" applyAlignment="1">
      <alignment vertical="center"/>
    </xf>
    <xf numFmtId="0" fontId="5" fillId="43" borderId="0" xfId="0" applyFont="1" applyFill="1" applyAlignment="1">
      <alignment/>
    </xf>
    <xf numFmtId="0" fontId="0" fillId="43" borderId="0" xfId="0" applyFill="1" applyAlignment="1">
      <alignment/>
    </xf>
    <xf numFmtId="0" fontId="69" fillId="34" borderId="0" xfId="0" applyFont="1" applyFill="1" applyAlignment="1">
      <alignment horizontal="center" vertical="top" wrapText="1"/>
    </xf>
    <xf numFmtId="0" fontId="20" fillId="34" borderId="0" xfId="0" applyFont="1" applyFill="1" applyAlignment="1">
      <alignment horizontal="center" vertical="top" wrapText="1"/>
    </xf>
    <xf numFmtId="0" fontId="0" fillId="0" borderId="0" xfId="0" applyAlignment="1">
      <alignment vertical="top" wrapText="1"/>
    </xf>
    <xf numFmtId="0" fontId="70" fillId="34" borderId="0" xfId="0" applyFont="1" applyFill="1" applyAlignment="1">
      <alignment horizontal="left"/>
    </xf>
    <xf numFmtId="172" fontId="70" fillId="0" borderId="0" xfId="0" applyNumberFormat="1" applyFont="1" applyAlignment="1">
      <alignment horizontal="center" vertical="center"/>
    </xf>
    <xf numFmtId="172" fontId="70" fillId="0" borderId="0" xfId="0" applyNumberFormat="1" applyFont="1" applyAlignment="1">
      <alignment horizontal="left"/>
    </xf>
    <xf numFmtId="172" fontId="70" fillId="0" borderId="0" xfId="0" applyNumberFormat="1" applyFont="1" applyAlignment="1">
      <alignment/>
    </xf>
    <xf numFmtId="172" fontId="9" fillId="0" borderId="0" xfId="0" applyNumberFormat="1" applyFont="1" applyAlignment="1">
      <alignment/>
    </xf>
    <xf numFmtId="0" fontId="9" fillId="0" borderId="0" xfId="0" applyFont="1" applyAlignment="1">
      <alignment/>
    </xf>
    <xf numFmtId="0" fontId="70" fillId="0" borderId="0" xfId="0" applyFont="1" applyAlignment="1">
      <alignment/>
    </xf>
    <xf numFmtId="0" fontId="5" fillId="0" borderId="0" xfId="0" applyFont="1" applyAlignment="1">
      <alignment vertical="top"/>
    </xf>
    <xf numFmtId="0" fontId="2" fillId="0" borderId="0" xfId="0" applyFont="1" applyAlignment="1">
      <alignment vertical="top"/>
    </xf>
    <xf numFmtId="0" fontId="6" fillId="0" borderId="0" xfId="0" applyFont="1" applyAlignment="1">
      <alignment vertical="top"/>
    </xf>
    <xf numFmtId="0" fontId="7" fillId="37" borderId="14" xfId="0" applyFont="1" applyFill="1" applyBorder="1" applyAlignment="1" applyProtection="1">
      <alignment vertical="center"/>
      <protection/>
    </xf>
    <xf numFmtId="0" fontId="71" fillId="0" borderId="0" xfId="0" applyFont="1" applyAlignment="1">
      <alignment vertical="center"/>
    </xf>
    <xf numFmtId="0" fontId="5" fillId="0" borderId="14" xfId="0" applyFont="1" applyBorder="1" applyAlignment="1">
      <alignment/>
    </xf>
    <xf numFmtId="170" fontId="5" fillId="0" borderId="16" xfId="0" applyNumberFormat="1" applyFont="1" applyBorder="1" applyAlignment="1">
      <alignment/>
    </xf>
    <xf numFmtId="0" fontId="29" fillId="0" borderId="0" xfId="0" applyFont="1" applyAlignment="1">
      <alignment/>
    </xf>
    <xf numFmtId="172" fontId="70" fillId="39" borderId="0" xfId="0" applyNumberFormat="1" applyFont="1" applyFill="1" applyAlignment="1">
      <alignment horizontal="center" vertical="center"/>
    </xf>
    <xf numFmtId="172" fontId="70" fillId="39" borderId="0" xfId="0" applyNumberFormat="1" applyFont="1" applyFill="1" applyAlignment="1">
      <alignment horizontal="left"/>
    </xf>
    <xf numFmtId="172" fontId="70" fillId="39" borderId="0" xfId="0" applyNumberFormat="1" applyFont="1" applyFill="1" applyAlignment="1">
      <alignment/>
    </xf>
    <xf numFmtId="172" fontId="70" fillId="44" borderId="0" xfId="0" applyNumberFormat="1" applyFont="1" applyFill="1" applyAlignment="1">
      <alignment horizontal="center" vertical="center"/>
    </xf>
    <xf numFmtId="172" fontId="70" fillId="44" borderId="0" xfId="0" applyNumberFormat="1" applyFont="1" applyFill="1" applyAlignment="1">
      <alignment horizontal="left"/>
    </xf>
    <xf numFmtId="172" fontId="70" fillId="44" borderId="0" xfId="0" applyNumberFormat="1" applyFont="1" applyFill="1" applyAlignment="1">
      <alignment/>
    </xf>
    <xf numFmtId="172" fontId="70" fillId="45" borderId="0" xfId="0" applyNumberFormat="1" applyFont="1" applyFill="1" applyAlignment="1">
      <alignment horizontal="center" vertical="center"/>
    </xf>
    <xf numFmtId="172" fontId="70" fillId="45" borderId="0" xfId="0" applyNumberFormat="1" applyFont="1" applyFill="1" applyAlignment="1">
      <alignment horizontal="left"/>
    </xf>
    <xf numFmtId="172" fontId="70" fillId="45" borderId="0" xfId="0" applyNumberFormat="1" applyFont="1" applyFill="1" applyAlignment="1">
      <alignment/>
    </xf>
    <xf numFmtId="0" fontId="72" fillId="0" borderId="0" xfId="0" applyFont="1" applyAlignment="1">
      <alignment/>
    </xf>
    <xf numFmtId="0" fontId="72" fillId="0" borderId="0" xfId="0" applyFont="1" applyFill="1" applyAlignment="1">
      <alignment/>
    </xf>
    <xf numFmtId="0" fontId="48" fillId="0" borderId="0" xfId="0" applyFont="1" applyAlignment="1">
      <alignment/>
    </xf>
    <xf numFmtId="0" fontId="27" fillId="0" borderId="0" xfId="0" applyFont="1" applyAlignment="1">
      <alignment vertical="center"/>
    </xf>
    <xf numFmtId="0" fontId="48" fillId="0" borderId="0" xfId="0" applyFont="1" applyAlignment="1">
      <alignment vertical="center"/>
    </xf>
    <xf numFmtId="0" fontId="5" fillId="0" borderId="0" xfId="0" applyFont="1" applyAlignment="1">
      <alignment vertical="top" wrapText="1"/>
    </xf>
    <xf numFmtId="0" fontId="6" fillId="34" borderId="0" xfId="0" applyFont="1" applyFill="1" applyAlignment="1">
      <alignment vertical="top"/>
    </xf>
    <xf numFmtId="0" fontId="6" fillId="39" borderId="0" xfId="0" applyFont="1" applyFill="1" applyAlignment="1">
      <alignment vertical="top"/>
    </xf>
    <xf numFmtId="0" fontId="6" fillId="38" borderId="0" xfId="0" applyFont="1" applyFill="1" applyAlignment="1">
      <alignment vertical="top"/>
    </xf>
    <xf numFmtId="0" fontId="6" fillId="46" borderId="0" xfId="0" applyFont="1" applyFill="1" applyAlignment="1">
      <alignment vertical="top"/>
    </xf>
    <xf numFmtId="0" fontId="5" fillId="0" borderId="20" xfId="0" applyFont="1" applyBorder="1" applyAlignment="1">
      <alignment vertical="center" wrapText="1"/>
    </xf>
    <xf numFmtId="0" fontId="5" fillId="0" borderId="21" xfId="0" applyFont="1" applyFill="1" applyBorder="1" applyAlignment="1">
      <alignment vertical="center" wrapText="1"/>
    </xf>
    <xf numFmtId="0" fontId="7" fillId="0" borderId="21" xfId="0" applyFont="1" applyBorder="1" applyAlignment="1">
      <alignment vertical="top" wrapText="1"/>
    </xf>
    <xf numFmtId="0" fontId="7" fillId="0" borderId="21" xfId="0" applyFont="1" applyBorder="1" applyAlignment="1">
      <alignment vertical="center" wrapText="1"/>
    </xf>
    <xf numFmtId="0" fontId="14" fillId="35"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36" borderId="23" xfId="0" applyFont="1" applyFill="1" applyBorder="1" applyAlignment="1">
      <alignment horizontal="center" vertical="center"/>
    </xf>
    <xf numFmtId="0" fontId="14" fillId="38" borderId="23" xfId="0" applyFont="1" applyFill="1" applyBorder="1" applyAlignment="1">
      <alignment horizontal="center" vertical="center"/>
    </xf>
    <xf numFmtId="0" fontId="14" fillId="39" borderId="23" xfId="0" applyFont="1" applyFill="1" applyBorder="1" applyAlignment="1">
      <alignment horizontal="center" vertical="center"/>
    </xf>
    <xf numFmtId="0" fontId="14" fillId="47" borderId="23" xfId="0" applyFont="1" applyFill="1" applyBorder="1" applyAlignment="1">
      <alignment horizontal="center" vertical="center"/>
    </xf>
    <xf numFmtId="0" fontId="14" fillId="48" borderId="23" xfId="0" applyFont="1" applyFill="1" applyBorder="1" applyAlignment="1">
      <alignment horizontal="center" vertical="center"/>
    </xf>
    <xf numFmtId="0" fontId="5" fillId="34" borderId="0" xfId="0" applyFont="1" applyFill="1" applyAlignment="1">
      <alignment vertical="top"/>
    </xf>
    <xf numFmtId="0" fontId="5" fillId="39" borderId="0" xfId="0" applyFont="1" applyFill="1" applyAlignment="1">
      <alignment vertical="top"/>
    </xf>
    <xf numFmtId="0" fontId="5" fillId="38" borderId="0" xfId="0" applyFont="1" applyFill="1" applyAlignment="1">
      <alignment vertical="top"/>
    </xf>
    <xf numFmtId="0" fontId="5" fillId="46" borderId="0" xfId="0" applyFont="1" applyFill="1" applyAlignment="1">
      <alignment vertical="top" wrapText="1"/>
    </xf>
    <xf numFmtId="0" fontId="5" fillId="46" borderId="0" xfId="0" applyFont="1" applyFill="1" applyAlignment="1">
      <alignment vertical="top"/>
    </xf>
    <xf numFmtId="0" fontId="6" fillId="41" borderId="0" xfId="0" applyFont="1" applyFill="1" applyAlignment="1">
      <alignment vertical="top"/>
    </xf>
    <xf numFmtId="0" fontId="5" fillId="41" borderId="0" xfId="0" applyFont="1" applyFill="1" applyAlignment="1">
      <alignment vertical="top"/>
    </xf>
    <xf numFmtId="0" fontId="46" fillId="33" borderId="0" xfId="0" applyFont="1" applyFill="1" applyAlignment="1">
      <alignment vertical="center"/>
    </xf>
    <xf numFmtId="0" fontId="47" fillId="33" borderId="0" xfId="0" applyFont="1" applyFill="1" applyAlignment="1">
      <alignment/>
    </xf>
    <xf numFmtId="0" fontId="72" fillId="33" borderId="0" xfId="0" applyFont="1" applyFill="1" applyAlignment="1">
      <alignment/>
    </xf>
    <xf numFmtId="0" fontId="18" fillId="0" borderId="0" xfId="0" applyNumberFormat="1" applyFont="1" applyAlignment="1">
      <alignment/>
    </xf>
    <xf numFmtId="0" fontId="18" fillId="0" borderId="0" xfId="0" applyFont="1" applyAlignment="1">
      <alignment/>
    </xf>
    <xf numFmtId="0" fontId="5" fillId="0" borderId="24" xfId="0" applyFont="1" applyBorder="1" applyAlignment="1">
      <alignment/>
    </xf>
    <xf numFmtId="170" fontId="40" fillId="0" borderId="25" xfId="0" applyNumberFormat="1" applyFont="1" applyBorder="1" applyAlignment="1">
      <alignment vertical="center"/>
    </xf>
    <xf numFmtId="0" fontId="5" fillId="0" borderId="0" xfId="0" applyFont="1" applyBorder="1" applyAlignment="1">
      <alignment/>
    </xf>
    <xf numFmtId="0" fontId="5" fillId="0" borderId="12" xfId="0" applyFont="1" applyBorder="1" applyAlignment="1">
      <alignment vertical="top" wrapText="1"/>
    </xf>
    <xf numFmtId="0" fontId="48" fillId="0" borderId="0" xfId="0" applyFont="1" applyAlignment="1">
      <alignment horizontal="center"/>
    </xf>
    <xf numFmtId="2" fontId="48" fillId="0" borderId="0" xfId="0" applyNumberFormat="1" applyFont="1" applyAlignment="1">
      <alignment horizontal="center"/>
    </xf>
    <xf numFmtId="0" fontId="14" fillId="49" borderId="23" xfId="0" applyFont="1" applyFill="1" applyBorder="1" applyAlignment="1">
      <alignment horizontal="center" vertical="center"/>
    </xf>
    <xf numFmtId="0" fontId="14" fillId="50" borderId="23" xfId="0" applyFont="1" applyFill="1" applyBorder="1" applyAlignment="1">
      <alignment horizontal="center" vertical="center"/>
    </xf>
    <xf numFmtId="0" fontId="20" fillId="0" borderId="0" xfId="0" applyFont="1" applyAlignment="1">
      <alignment/>
    </xf>
    <xf numFmtId="17" fontId="0" fillId="0" borderId="0" xfId="0" applyNumberFormat="1" applyAlignment="1">
      <alignment/>
    </xf>
    <xf numFmtId="0" fontId="15" fillId="51" borderId="0" xfId="0" applyFont="1" applyFill="1" applyAlignment="1">
      <alignment/>
    </xf>
    <xf numFmtId="0" fontId="20" fillId="34" borderId="26" xfId="0" applyFont="1" applyFill="1" applyBorder="1" applyAlignment="1" applyProtection="1">
      <alignment horizontal="center" vertical="center"/>
      <protection locked="0"/>
    </xf>
    <xf numFmtId="0" fontId="20" fillId="34" borderId="14" xfId="0" applyFont="1" applyFill="1" applyBorder="1" applyAlignment="1" applyProtection="1">
      <alignment horizontal="center" vertical="center"/>
      <protection locked="0"/>
    </xf>
    <xf numFmtId="0" fontId="20" fillId="34" borderId="14" xfId="0" applyFont="1" applyFill="1" applyBorder="1" applyAlignment="1" applyProtection="1">
      <alignment horizontal="center" vertical="center"/>
      <protection locked="0"/>
    </xf>
    <xf numFmtId="0" fontId="15" fillId="52" borderId="0" xfId="0" applyFont="1" applyFill="1" applyAlignment="1">
      <alignment/>
    </xf>
    <xf numFmtId="2" fontId="99" fillId="52" borderId="14" xfId="0" applyNumberFormat="1" applyFont="1" applyFill="1" applyBorder="1" applyAlignment="1" applyProtection="1">
      <alignment horizontal="center"/>
      <protection locked="0"/>
    </xf>
    <xf numFmtId="0" fontId="123" fillId="35" borderId="0" xfId="0" applyFont="1" applyFill="1" applyAlignment="1">
      <alignment vertical="center"/>
    </xf>
    <xf numFmtId="0" fontId="29" fillId="53" borderId="0" xfId="0" applyFont="1" applyFill="1" applyAlignment="1">
      <alignment/>
    </xf>
    <xf numFmtId="0" fontId="15" fillId="34" borderId="0" xfId="0" applyFont="1" applyFill="1" applyAlignment="1">
      <alignment wrapText="1"/>
    </xf>
    <xf numFmtId="0" fontId="15" fillId="34" borderId="0" xfId="0" applyFont="1" applyFill="1" applyAlignment="1">
      <alignment/>
    </xf>
    <xf numFmtId="0" fontId="12" fillId="33" borderId="0" xfId="0" applyFont="1" applyFill="1" applyAlignment="1">
      <alignment vertical="center"/>
    </xf>
    <xf numFmtId="2" fontId="99" fillId="54" borderId="14" xfId="0" applyNumberFormat="1" applyFont="1" applyFill="1" applyBorder="1" applyAlignment="1" applyProtection="1">
      <alignment horizontal="center"/>
      <protection locked="0"/>
    </xf>
    <xf numFmtId="0" fontId="55" fillId="0" borderId="0" xfId="0" applyFont="1" applyAlignment="1">
      <alignment vertical="top"/>
    </xf>
    <xf numFmtId="0" fontId="55" fillId="0" borderId="0" xfId="0" applyFont="1" applyAlignment="1">
      <alignment vertical="center"/>
    </xf>
    <xf numFmtId="0" fontId="55" fillId="0" borderId="13" xfId="0" applyFont="1" applyBorder="1" applyAlignment="1">
      <alignment horizontal="center" vertical="center"/>
    </xf>
    <xf numFmtId="0" fontId="20" fillId="34" borderId="14" xfId="0" applyFont="1" applyFill="1" applyBorder="1" applyAlignment="1" applyProtection="1">
      <alignment horizontal="center" vertical="center"/>
      <protection locked="0"/>
    </xf>
    <xf numFmtId="0" fontId="20" fillId="34" borderId="26" xfId="0" applyFont="1" applyFill="1" applyBorder="1" applyAlignment="1" applyProtection="1">
      <alignment horizontal="center" vertical="center"/>
      <protection locked="0"/>
    </xf>
    <xf numFmtId="171" fontId="20" fillId="53" borderId="16" xfId="0" applyNumberFormat="1" applyFont="1" applyFill="1" applyBorder="1" applyAlignment="1">
      <alignment vertical="center"/>
    </xf>
    <xf numFmtId="0" fontId="123" fillId="53" borderId="0" xfId="0" applyFont="1" applyFill="1" applyAlignment="1">
      <alignment vertical="center"/>
    </xf>
    <xf numFmtId="0" fontId="124" fillId="0" borderId="15" xfId="0" applyFont="1" applyBorder="1" applyAlignment="1">
      <alignment horizontal="center" vertical="center"/>
    </xf>
    <xf numFmtId="0" fontId="60" fillId="0" borderId="27" xfId="0" applyFont="1" applyBorder="1" applyAlignment="1">
      <alignment wrapText="1"/>
    </xf>
    <xf numFmtId="0" fontId="15" fillId="34" borderId="0" xfId="0" applyFont="1" applyFill="1" applyAlignment="1">
      <alignment vertical="center"/>
    </xf>
    <xf numFmtId="171" fontId="99" fillId="35" borderId="17" xfId="0" applyNumberFormat="1" applyFont="1" applyFill="1" applyBorder="1" applyAlignment="1">
      <alignment vertical="center"/>
    </xf>
    <xf numFmtId="173" fontId="20" fillId="35" borderId="15" xfId="0" applyNumberFormat="1" applyFont="1" applyFill="1" applyBorder="1" applyAlignment="1">
      <alignment vertical="center"/>
    </xf>
    <xf numFmtId="173" fontId="20" fillId="35" borderId="17" xfId="0" applyNumberFormat="1" applyFont="1" applyFill="1" applyBorder="1" applyAlignment="1">
      <alignment vertical="center"/>
    </xf>
    <xf numFmtId="173" fontId="20" fillId="35" borderId="16" xfId="0" applyNumberFormat="1" applyFont="1" applyFill="1" applyBorder="1" applyAlignment="1">
      <alignment vertical="center"/>
    </xf>
    <xf numFmtId="0" fontId="125" fillId="35" borderId="0" xfId="0" applyFont="1" applyFill="1" applyAlignment="1">
      <alignment vertical="center"/>
    </xf>
    <xf numFmtId="0" fontId="126" fillId="35" borderId="0" xfId="0" applyFont="1" applyFill="1" applyAlignment="1">
      <alignment vertical="center"/>
    </xf>
    <xf numFmtId="2" fontId="15" fillId="34" borderId="26" xfId="0" applyNumberFormat="1" applyFont="1" applyFill="1" applyBorder="1" applyAlignment="1" applyProtection="1">
      <alignment horizontal="center" vertical="center"/>
      <protection locked="0"/>
    </xf>
    <xf numFmtId="0" fontId="58" fillId="0" borderId="0" xfId="0" applyFont="1" applyAlignment="1">
      <alignment vertical="center"/>
    </xf>
    <xf numFmtId="0" fontId="55" fillId="0" borderId="0" xfId="0" applyFont="1" applyAlignment="1">
      <alignment/>
    </xf>
    <xf numFmtId="0" fontId="57" fillId="0" borderId="0" xfId="0" applyFont="1" applyAlignment="1">
      <alignment/>
    </xf>
    <xf numFmtId="0" fontId="59" fillId="0" borderId="0" xfId="0" applyFont="1" applyAlignment="1">
      <alignment vertical="center"/>
    </xf>
    <xf numFmtId="171" fontId="20" fillId="35" borderId="17" xfId="0" applyNumberFormat="1" applyFont="1" applyFill="1" applyBorder="1" applyAlignment="1">
      <alignment vertical="center"/>
    </xf>
    <xf numFmtId="0" fontId="29" fillId="0" borderId="14" xfId="0" applyFont="1" applyFill="1" applyBorder="1" applyAlignment="1" applyProtection="1">
      <alignment horizontal="center" vertical="center"/>
      <protection/>
    </xf>
    <xf numFmtId="0" fontId="80" fillId="0" borderId="0" xfId="0" applyFont="1" applyAlignment="1">
      <alignment/>
    </xf>
    <xf numFmtId="2" fontId="80" fillId="0" borderId="0" xfId="0" applyNumberFormat="1" applyFont="1" applyAlignment="1">
      <alignment horizontal="center"/>
    </xf>
    <xf numFmtId="0" fontId="80" fillId="34" borderId="0" xfId="0" applyFont="1" applyFill="1" applyAlignment="1">
      <alignment vertical="center"/>
    </xf>
    <xf numFmtId="0" fontId="101" fillId="0" borderId="0" xfId="0" applyFont="1" applyAlignment="1">
      <alignment/>
    </xf>
    <xf numFmtId="0" fontId="101" fillId="34" borderId="0" xfId="0" applyFont="1" applyFill="1" applyAlignment="1">
      <alignment vertical="center"/>
    </xf>
    <xf numFmtId="0" fontId="56" fillId="0" borderId="0" xfId="0" applyFont="1" applyAlignment="1">
      <alignment vertical="center"/>
    </xf>
    <xf numFmtId="0" fontId="80" fillId="0" borderId="0" xfId="0" applyFont="1" applyAlignment="1">
      <alignment horizontal="left" vertical="center"/>
    </xf>
    <xf numFmtId="0" fontId="57" fillId="0" borderId="0" xfId="0" applyFont="1" applyAlignment="1">
      <alignment vertical="center"/>
    </xf>
    <xf numFmtId="0" fontId="30" fillId="0" borderId="15" xfId="0" applyFont="1" applyBorder="1" applyAlignment="1">
      <alignment horizontal="center" vertical="center"/>
    </xf>
    <xf numFmtId="0" fontId="29" fillId="0" borderId="0" xfId="0" applyFont="1" applyAlignment="1">
      <alignment/>
    </xf>
    <xf numFmtId="0" fontId="82" fillId="0" borderId="0" xfId="0" applyFont="1" applyAlignment="1">
      <alignment/>
    </xf>
    <xf numFmtId="0" fontId="4" fillId="41" borderId="0" xfId="0" applyFont="1" applyFill="1" applyAlignment="1">
      <alignment/>
    </xf>
    <xf numFmtId="0" fontId="6" fillId="38" borderId="28" xfId="0" applyFont="1" applyFill="1" applyBorder="1" applyAlignment="1">
      <alignment vertical="top"/>
    </xf>
    <xf numFmtId="0" fontId="5" fillId="0" borderId="28" xfId="0" applyFont="1" applyBorder="1" applyAlignment="1">
      <alignment vertical="top"/>
    </xf>
    <xf numFmtId="0" fontId="6" fillId="0" borderId="28" xfId="0" applyFont="1" applyBorder="1" applyAlignment="1">
      <alignment vertical="top"/>
    </xf>
    <xf numFmtId="0" fontId="5" fillId="34" borderId="0" xfId="0" applyFont="1" applyFill="1" applyBorder="1" applyAlignment="1">
      <alignment vertical="top"/>
    </xf>
    <xf numFmtId="0" fontId="5" fillId="34" borderId="29" xfId="0" applyFont="1" applyFill="1" applyBorder="1" applyAlignment="1">
      <alignment vertical="top"/>
    </xf>
    <xf numFmtId="0" fontId="0" fillId="41" borderId="0" xfId="0" applyFill="1" applyBorder="1" applyAlignment="1">
      <alignment wrapText="1"/>
    </xf>
    <xf numFmtId="0" fontId="0" fillId="41" borderId="29" xfId="0" applyFill="1" applyBorder="1" applyAlignment="1">
      <alignment wrapText="1"/>
    </xf>
    <xf numFmtId="0" fontId="5" fillId="38" borderId="0" xfId="0" applyFont="1" applyFill="1" applyBorder="1" applyAlignment="1">
      <alignment vertical="top"/>
    </xf>
    <xf numFmtId="0" fontId="5" fillId="38" borderId="29" xfId="0" applyFont="1" applyFill="1" applyBorder="1" applyAlignment="1">
      <alignment vertical="top"/>
    </xf>
    <xf numFmtId="0" fontId="5" fillId="39" borderId="0" xfId="0" applyFont="1" applyFill="1" applyBorder="1" applyAlignment="1">
      <alignment vertical="top"/>
    </xf>
    <xf numFmtId="0" fontId="5" fillId="39" borderId="29" xfId="0" applyFont="1" applyFill="1" applyBorder="1" applyAlignment="1">
      <alignment vertical="top"/>
    </xf>
    <xf numFmtId="0" fontId="5" fillId="46" borderId="0" xfId="0" applyFont="1" applyFill="1" applyBorder="1" applyAlignment="1">
      <alignment vertical="top" wrapText="1"/>
    </xf>
    <xf numFmtId="0" fontId="5" fillId="46" borderId="29" xfId="0" applyFont="1" applyFill="1" applyBorder="1" applyAlignment="1">
      <alignment vertical="top" wrapText="1"/>
    </xf>
    <xf numFmtId="0" fontId="5" fillId="55" borderId="0" xfId="0" applyFont="1" applyFill="1" applyBorder="1" applyAlignment="1">
      <alignment vertical="top"/>
    </xf>
    <xf numFmtId="0" fontId="5" fillId="55" borderId="29" xfId="0" applyFont="1" applyFill="1" applyBorder="1" applyAlignment="1">
      <alignment vertical="top"/>
    </xf>
    <xf numFmtId="0" fontId="101" fillId="56" borderId="0" xfId="0" applyFont="1" applyFill="1" applyAlignment="1">
      <alignment/>
    </xf>
    <xf numFmtId="0" fontId="48" fillId="56" borderId="0" xfId="0" applyFont="1" applyFill="1" applyAlignment="1">
      <alignment/>
    </xf>
    <xf numFmtId="0" fontId="48" fillId="0" borderId="0" xfId="0" applyFont="1" applyBorder="1" applyAlignment="1">
      <alignment/>
    </xf>
    <xf numFmtId="0" fontId="127" fillId="2" borderId="0" xfId="0" applyFont="1" applyFill="1" applyBorder="1" applyAlignment="1">
      <alignment vertical="center" wrapText="1"/>
    </xf>
    <xf numFmtId="0" fontId="80" fillId="34" borderId="30" xfId="0" applyFont="1" applyFill="1" applyBorder="1" applyAlignment="1">
      <alignment vertical="center"/>
    </xf>
    <xf numFmtId="0" fontId="48" fillId="0" borderId="0" xfId="0" applyFont="1" applyAlignment="1">
      <alignment vertical="top" wrapText="1"/>
    </xf>
    <xf numFmtId="0" fontId="127" fillId="2" borderId="30" xfId="0" applyFont="1" applyFill="1" applyBorder="1" applyAlignment="1">
      <alignment horizontal="center" vertical="center" wrapText="1"/>
    </xf>
    <xf numFmtId="0" fontId="5" fillId="0" borderId="0" xfId="0" applyFont="1" applyBorder="1" applyAlignment="1">
      <alignment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Border="1" applyAlignment="1">
      <alignment vertical="top" wrapText="1"/>
    </xf>
    <xf numFmtId="0" fontId="5" fillId="0" borderId="29" xfId="0" applyFont="1" applyBorder="1" applyAlignment="1">
      <alignment vertical="top" wrapText="1"/>
    </xf>
    <xf numFmtId="0" fontId="5" fillId="0" borderId="28" xfId="0" applyFont="1" applyBorder="1" applyAlignment="1">
      <alignment vertical="top" wrapText="1"/>
    </xf>
    <xf numFmtId="0" fontId="5" fillId="0" borderId="28" xfId="0" applyFont="1" applyBorder="1" applyAlignment="1">
      <alignment vertical="top" wrapText="1"/>
    </xf>
    <xf numFmtId="0" fontId="5" fillId="0" borderId="31" xfId="0" applyFont="1" applyBorder="1" applyAlignment="1">
      <alignment vertical="top" wrapText="1"/>
    </xf>
    <xf numFmtId="0" fontId="5" fillId="0" borderId="0" xfId="0" applyFont="1" applyAlignment="1">
      <alignment vertical="top" wrapText="1"/>
    </xf>
    <xf numFmtId="0" fontId="0" fillId="0" borderId="0" xfId="0" applyBorder="1" applyAlignment="1">
      <alignment wrapText="1"/>
    </xf>
    <xf numFmtId="0" fontId="0" fillId="0" borderId="29" xfId="0" applyBorder="1" applyAlignment="1">
      <alignment wrapText="1"/>
    </xf>
    <xf numFmtId="0" fontId="0" fillId="0" borderId="0" xfId="0" applyBorder="1" applyAlignment="1">
      <alignment vertical="top" wrapText="1"/>
    </xf>
    <xf numFmtId="0" fontId="0" fillId="0" borderId="29" xfId="0" applyBorder="1" applyAlignment="1">
      <alignment vertical="top" wrapText="1"/>
    </xf>
    <xf numFmtId="0" fontId="5" fillId="38" borderId="0" xfId="0" applyFont="1" applyFill="1" applyAlignment="1">
      <alignment vertical="top" wrapText="1"/>
    </xf>
    <xf numFmtId="172" fontId="44" fillId="39" borderId="0" xfId="0" applyNumberFormat="1" applyFont="1" applyFill="1" applyAlignment="1">
      <alignment horizontal="center" vertical="center" wrapText="1"/>
    </xf>
    <xf numFmtId="172" fontId="7" fillId="39" borderId="0" xfId="0" applyNumberFormat="1" applyFont="1" applyFill="1" applyAlignment="1">
      <alignment horizontal="center" vertical="center" wrapText="1"/>
    </xf>
    <xf numFmtId="172" fontId="9" fillId="39" borderId="0" xfId="0" applyNumberFormat="1" applyFont="1" applyFill="1" applyAlignment="1">
      <alignment horizontal="center" vertical="center" wrapText="1"/>
    </xf>
    <xf numFmtId="172" fontId="44" fillId="44" borderId="0" xfId="0" applyNumberFormat="1" applyFont="1" applyFill="1" applyAlignment="1">
      <alignment horizontal="center" vertical="center" wrapText="1"/>
    </xf>
    <xf numFmtId="172" fontId="9" fillId="44" borderId="0" xfId="0" applyNumberFormat="1" applyFont="1" applyFill="1" applyAlignment="1">
      <alignment horizontal="center" vertical="center" wrapText="1"/>
    </xf>
    <xf numFmtId="172" fontId="44" fillId="39" borderId="0" xfId="0" applyNumberFormat="1" applyFont="1" applyFill="1" applyAlignment="1">
      <alignment horizontal="center" vertical="center" wrapText="1"/>
    </xf>
    <xf numFmtId="172" fontId="7" fillId="45" borderId="0" xfId="0" applyNumberFormat="1" applyFont="1" applyFill="1" applyAlignment="1">
      <alignment horizontal="center" vertical="center" wrapText="1"/>
    </xf>
    <xf numFmtId="172" fontId="9" fillId="45" borderId="0" xfId="0" applyNumberFormat="1" applyFont="1" applyFill="1" applyAlignment="1">
      <alignment horizontal="center" vertical="center" wrapText="1"/>
    </xf>
    <xf numFmtId="0" fontId="56" fillId="2" borderId="32" xfId="47" applyFont="1" applyFill="1" applyBorder="1" applyAlignment="1" applyProtection="1">
      <alignment vertical="center" wrapText="1"/>
      <protection/>
    </xf>
    <xf numFmtId="0" fontId="0" fillId="2" borderId="0" xfId="0" applyFill="1" applyBorder="1" applyAlignment="1">
      <alignment vertical="center"/>
    </xf>
    <xf numFmtId="0" fontId="27" fillId="0" borderId="0" xfId="0" applyFont="1" applyFill="1" applyAlignment="1">
      <alignment vertical="center" wrapText="1"/>
    </xf>
    <xf numFmtId="0" fontId="0" fillId="0" borderId="0" xfId="0" applyAlignment="1">
      <alignment/>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9.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png" /><Relationship Id="rId4" Type="http://schemas.openxmlformats.org/officeDocument/2006/relationships/image" Target="../media/image15.png" /><Relationship Id="rId5"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219075</xdr:rowOff>
    </xdr:from>
    <xdr:ext cx="10210800" cy="10001250"/>
    <xdr:sp>
      <xdr:nvSpPr>
        <xdr:cNvPr id="1" name="Textfeld 1"/>
        <xdr:cNvSpPr txBox="1">
          <a:spLocks noChangeArrowheads="1"/>
        </xdr:cNvSpPr>
      </xdr:nvSpPr>
      <xdr:spPr>
        <a:xfrm>
          <a:off x="47625" y="647700"/>
          <a:ext cx="10210800" cy="10001250"/>
        </a:xfrm>
        <a:prstGeom prst="rect">
          <a:avLst/>
        </a:prstGeom>
        <a:noFill/>
        <a:ln w="9525" cmpd="sng">
          <a:noFill/>
        </a:ln>
      </xdr:spPr>
      <xdr:txBody>
        <a:bodyPr vertOverflow="clip" wrap="square" lIns="54864" tIns="32004" rIns="0" bIns="0"/>
        <a:p>
          <a:pPr algn="l">
            <a:defRPr/>
          </a:pPr>
          <a:r>
            <a:rPr lang="en-US" cap="none" sz="1600" b="1" i="0" u="none" baseline="0">
              <a:solidFill>
                <a:srgbClr val="000000"/>
              </a:solidFill>
              <a:latin typeface="SwissReSans"/>
              <a:ea typeface="SwissReSans"/>
              <a:cs typeface="SwissReSans"/>
            </a:rPr>
            <a:t>Einleitung
</a:t>
          </a:r>
          <a:r>
            <a:rPr lang="en-US" cap="none" sz="1600" b="1"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Diese Excel-Arbeitsmappe enthält programmierte Formeln aus dem Bereich der Archäoastronomie. Sie versteht sich als Ergänzung zur Publikation </a:t>
          </a:r>
          <a:r>
            <a:rPr lang="en-US" cap="none" sz="1400" b="0" i="1" u="none" baseline="0">
              <a:solidFill>
                <a:srgbClr val="000000"/>
              </a:solidFill>
              <a:latin typeface="SwissReSans"/>
              <a:ea typeface="SwissReSans"/>
              <a:cs typeface="SwissReSans"/>
            </a:rPr>
            <a:t>Die Analyse archäoastronomischer Ausrichtungen</a:t>
          </a:r>
          <a:r>
            <a:rPr lang="en-US" cap="none" sz="1400" b="0" i="0" u="none" baseline="0">
              <a:solidFill>
                <a:srgbClr val="000000"/>
              </a:solidFill>
              <a:latin typeface="SwissReSans"/>
              <a:ea typeface="SwissReSans"/>
              <a:cs typeface="SwissReSans"/>
            </a:rPr>
            <a:t>. Die Themengliederung erfolgt über die Tabellenblätter, welche am unteren Fensterrand aufgerufen werden können. Die Variabeln müssen mit korrektem Vorzeichen in die blau gerahmten Eingabefelder eingegeben werden, d.h. durch anklicken des Feldes, übertippen der vorhandenen Zahlen und bestätigen mit der </a:t>
          </a:r>
          <a:r>
            <a:rPr lang="en-US" cap="none" sz="1400" b="0" i="1" u="none" baseline="0">
              <a:solidFill>
                <a:srgbClr val="000000"/>
              </a:solidFill>
              <a:latin typeface="SwissReSans"/>
              <a:ea typeface="SwissReSans"/>
              <a:cs typeface="SwissReSans"/>
            </a:rPr>
            <a:t>Entertaste</a:t>
          </a:r>
          <a:r>
            <a:rPr lang="en-US" cap="none" sz="1400" b="0" i="0" u="none" baseline="0">
              <a:solidFill>
                <a:srgbClr val="000000"/>
              </a:solidFill>
              <a:latin typeface="SwissReSans"/>
              <a:ea typeface="SwissReSans"/>
              <a:cs typeface="SwissReSans"/>
            </a:rPr>
            <a:t>. Die übrigen Felder sind schreibgeschützt, damit ein unabsichtliches Übertippen ausgeschlossen bleibt. Die Resultate werden, auf sechs Kommastellen beschränkt, in den rot umrandeten Feldern angezeigt. Bei Näherungsberechnungen ist die Anzeige meist auf drei bis vier Kommastellen beschränkt, um keine "Scheingenauigkeit" vorzutäuschen. Ob die neu eingegebenen Daten gespeichert werden sollen, bleibt dem "User" überlassen.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Der Schwerpunkt dieses Programmes liegt auf der Berechnung der </a:t>
          </a:r>
          <a:r>
            <a:rPr lang="en-US" cap="none" sz="1400" b="0" i="1" u="none" baseline="0">
              <a:solidFill>
                <a:srgbClr val="000000"/>
              </a:solidFill>
              <a:latin typeface="SwissReSans"/>
              <a:ea typeface="SwissReSans"/>
              <a:cs typeface="SwissReSans"/>
            </a:rPr>
            <a:t>Horizontazimute</a:t>
          </a:r>
          <a:r>
            <a:rPr lang="en-US" cap="none" sz="1400" b="0" i="0" u="none" baseline="0">
              <a:solidFill>
                <a:srgbClr val="000000"/>
              </a:solidFill>
              <a:latin typeface="SwissReSans"/>
              <a:ea typeface="SwissReSans"/>
              <a:cs typeface="SwissReSans"/>
            </a:rPr>
            <a:t>, welche die archäoastronomisch relevanten, d.h. </a:t>
          </a:r>
          <a:r>
            <a:rPr lang="en-US" cap="none" sz="1400" b="0" i="1" u="none" baseline="0">
              <a:solidFill>
                <a:srgbClr val="000000"/>
              </a:solidFill>
              <a:latin typeface="SwissReSans"/>
              <a:ea typeface="SwissReSans"/>
              <a:cs typeface="SwissReSans"/>
            </a:rPr>
            <a:t>scheinbaren</a:t>
          </a:r>
          <a:r>
            <a:rPr lang="en-US" cap="none" sz="1400" b="0" i="0" u="none" baseline="0">
              <a:solidFill>
                <a:srgbClr val="000000"/>
              </a:solidFill>
              <a:latin typeface="SwissReSans"/>
              <a:ea typeface="SwissReSans"/>
              <a:cs typeface="SwissReSans"/>
            </a:rPr>
            <a:t> oder real </a:t>
          </a:r>
          <a:r>
            <a:rPr lang="en-US" cap="none" sz="1400" b="0" i="1" u="none" baseline="0">
              <a:solidFill>
                <a:srgbClr val="000000"/>
              </a:solidFill>
              <a:latin typeface="SwissReSans"/>
              <a:ea typeface="SwissReSans"/>
              <a:cs typeface="SwissReSans"/>
            </a:rPr>
            <a:t>beobachtbaren</a:t>
          </a:r>
          <a:r>
            <a:rPr lang="en-US" cap="none" sz="1400" b="0" i="0" u="none" baseline="0">
              <a:solidFill>
                <a:srgbClr val="000000"/>
              </a:solidFill>
              <a:latin typeface="SwissReSans"/>
              <a:ea typeface="SwissReSans"/>
              <a:cs typeface="SwissReSans"/>
            </a:rPr>
            <a:t> Auf- und Untergangspunkte der Gestirne markieren. Dieser Fall erfordert entsprechende Korrekturterme in den Formeln, d.h. zur Bereinigung des Refraktionseffektes in der Erdatmosphäre und der Abweichung des realen- vom mathematischen Horizont. Bei den scheibenförmig erscheinenden Gestirnen Sonne und Mond müssen bei </a:t>
          </a:r>
          <a:r>
            <a:rPr lang="en-US" cap="none" sz="1400" b="0" i="1" u="none" baseline="0">
              <a:solidFill>
                <a:srgbClr val="000000"/>
              </a:solidFill>
              <a:latin typeface="SwissReSans"/>
              <a:ea typeface="SwissReSans"/>
              <a:cs typeface="SwissReSans"/>
            </a:rPr>
            <a:t>Unter- und Oberrandbetrachtungen </a:t>
          </a:r>
          <a:r>
            <a:rPr lang="en-US" cap="none" sz="1400" b="0" i="0" u="none" baseline="0">
              <a:solidFill>
                <a:srgbClr val="000000"/>
              </a:solidFill>
              <a:latin typeface="SwissReSans"/>
              <a:ea typeface="SwissReSans"/>
              <a:cs typeface="SwissReSans"/>
            </a:rPr>
            <a:t>zusätzlich noch Parallaxeneffekte berücksichtigt werden, da sich die publizierten Deklinationswerte immer auf die Scheibenmitte beziehen. Als Definition des Auf- und Unterganges gilt allgemein das Erscheinen oder Verschwinden des </a:t>
          </a:r>
          <a:r>
            <a:rPr lang="en-US" cap="none" sz="1400" b="0" i="1" u="none" baseline="0">
              <a:solidFill>
                <a:srgbClr val="000000"/>
              </a:solidFill>
              <a:latin typeface="SwissReSans"/>
              <a:ea typeface="SwissReSans"/>
              <a:cs typeface="SwissReSans"/>
            </a:rPr>
            <a:t>Oberrandes</a:t>
          </a:r>
          <a:r>
            <a:rPr lang="en-US" cap="none" sz="1400" b="0" i="0" u="none" baseline="0">
              <a:solidFill>
                <a:srgbClr val="000000"/>
              </a:solidFill>
              <a:latin typeface="SwissReSans"/>
              <a:ea typeface="SwissReSans"/>
              <a:cs typeface="SwissReSans"/>
            </a:rPr>
            <a:t>, wobei in bestimmten Fällen auch der Unterrand eine Rolle spielen kann. Detaillierte Erläuterungen dazu sind in meiner oben erwähnten Publikation zu finden.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Die meisten einfachen Planetariumsprogramme, welche z.B. als Freeware vom Internet heruntergeladen werden können (Stellarium, Skysafari etc.), rechnen vereinfacht mit sog. </a:t>
          </a:r>
          <a:r>
            <a:rPr lang="en-US" cap="none" sz="1400" b="0" i="1" u="none" baseline="0">
              <a:solidFill>
                <a:srgbClr val="000000"/>
              </a:solidFill>
              <a:latin typeface="SwissReSans"/>
              <a:ea typeface="SwissReSans"/>
              <a:cs typeface="SwissReSans"/>
            </a:rPr>
            <a:t>"wahren Positionen"</a:t>
          </a:r>
          <a:r>
            <a:rPr lang="en-US" cap="none" sz="1400" b="0" i="0" u="none" baseline="0">
              <a:solidFill>
                <a:srgbClr val="000000"/>
              </a:solidFill>
              <a:latin typeface="SwissReSans"/>
              <a:ea typeface="SwissReSans"/>
              <a:cs typeface="SwissReSans"/>
            </a:rPr>
            <a:t>, d.h. ohne Berücksichtigung der atmosphärischen Refraktion und bei Sonne und Mond bezogen auf die </a:t>
          </a:r>
          <a:r>
            <a:rPr lang="en-US" cap="none" sz="1400" b="0" i="1" u="none" baseline="0">
              <a:solidFill>
                <a:srgbClr val="000000"/>
              </a:solidFill>
              <a:latin typeface="SwissReSans"/>
              <a:ea typeface="SwissReSans"/>
              <a:cs typeface="SwissReSans"/>
            </a:rPr>
            <a:t>Scheibenmitte</a:t>
          </a:r>
          <a:r>
            <a:rPr lang="en-US" cap="none" sz="1400" b="0" i="0" u="none" baseline="0">
              <a:solidFill>
                <a:srgbClr val="000000"/>
              </a:solidFill>
              <a:latin typeface="SwissReSans"/>
              <a:ea typeface="SwissReSans"/>
              <a:cs typeface="SwissReSans"/>
            </a:rPr>
            <a:t>. Zum Nachvollzug solcher Simulationen dienen die vereinfachten Formeln in der Tabelle 2 (Tab 2).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Die Deklination </a:t>
          </a:r>
          <a:r>
            <a:rPr lang="en-US" cap="none" sz="1400" b="0" i="1" u="none" baseline="0">
              <a:solidFill>
                <a:srgbClr val="000000"/>
              </a:solidFill>
              <a:latin typeface="SwissReSans"/>
              <a:ea typeface="SwissReSans"/>
              <a:cs typeface="SwissReSans"/>
            </a:rPr>
            <a:t>δ </a:t>
          </a:r>
          <a:r>
            <a:rPr lang="en-US" cap="none" sz="1400" b="0" i="0" u="none" baseline="0">
              <a:solidFill>
                <a:srgbClr val="000000"/>
              </a:solidFill>
              <a:latin typeface="SwissReSans"/>
              <a:ea typeface="SwissReSans"/>
              <a:cs typeface="SwissReSans"/>
            </a:rPr>
            <a:t>eines Himmelskörpers ist der absolute Schlüsselwert zur Berechnung seiner Horizontazimute. Bei der Sonne pendelt dieser Wert im Laufe eines Jahres sinusförmig zwischen zwei Extremwerten, welche die Sonnenwenden markieren. Beim Mond verläuft diese Pendelbewegung schneller, d.h. ungefähr in 27,3 Tagen und zudem mit periodisch wechselnden Amplituden. Bei hohen Genauigkeitsanforderungen kann die Deklination für alle erdenklichen Himmelskörper des Sonnensystems mit dem Ephemeridenrechner der NASA - </a:t>
          </a:r>
          <a:r>
            <a:rPr lang="en-US" cap="none" sz="1400" b="0" i="1" u="none" baseline="0">
              <a:solidFill>
                <a:srgbClr val="000000"/>
              </a:solidFill>
              <a:latin typeface="SwissReSans"/>
              <a:ea typeface="SwissReSans"/>
              <a:cs typeface="SwissReSans"/>
            </a:rPr>
            <a:t>JPL Horizons - </a:t>
          </a:r>
          <a:r>
            <a:rPr lang="en-US" cap="none" sz="1400" b="0" i="0" u="none" baseline="0">
              <a:solidFill>
                <a:srgbClr val="000000"/>
              </a:solidFill>
              <a:latin typeface="SwissReSans"/>
              <a:ea typeface="SwissReSans"/>
              <a:cs typeface="SwissReSans"/>
            </a:rPr>
            <a:t>über die Internetadresse </a:t>
          </a:r>
          <a:r>
            <a:rPr lang="en-US" cap="none" sz="1400" b="0" i="1" u="none" baseline="0">
              <a:solidFill>
                <a:srgbClr val="333399"/>
              </a:solidFill>
              <a:latin typeface="SwissReSans"/>
              <a:ea typeface="SwissReSans"/>
              <a:cs typeface="SwissReSans"/>
            </a:rPr>
            <a:t>http://ssd.jpl.nasa.gov/horizons.cgi#results  </a:t>
          </a:r>
          <a:r>
            <a:rPr lang="en-US" cap="none" sz="1400" b="0" i="0" u="none" baseline="0">
              <a:solidFill>
                <a:srgbClr val="000000"/>
              </a:solidFill>
              <a:latin typeface="SwissReSans"/>
              <a:ea typeface="SwissReSans"/>
              <a:cs typeface="SwissReSans"/>
            </a:rPr>
            <a:t>für beliebige Daten und Zeitpunkte im Zeitraum von 9998 vor-, bis 9999 nach Chr. ermittelt werden. Tabelle 10 liefert in brauchbarer Näherung die Sonnendeklinationen für jeden Kalendertag des Jahres. Abgestuft in Jahrtausendschritten wird dabei der langperiodischen Ekliptikschwankung Rechnung getragen.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Ebenfalls als gute Näherung können mit den Formeln in Tabelle 8 die wichtigsten Sonne- und Mond-bezogenen Deklinationswerte für einen früheren Zeitpunkt über die Ekliptikschiefe </a:t>
          </a:r>
          <a:r>
            <a:rPr lang="en-US" cap="none" sz="1400" b="0" i="0" u="none" baseline="0">
              <a:solidFill>
                <a:srgbClr val="000000"/>
              </a:solidFill>
              <a:latin typeface="SwissReSans"/>
              <a:ea typeface="SwissReSans"/>
              <a:cs typeface="SwissReSans"/>
            </a:rPr>
            <a:t>ε </a:t>
          </a:r>
          <a:r>
            <a:rPr lang="en-US" cap="none" sz="1400" b="0" i="0" u="none" baseline="0">
              <a:solidFill>
                <a:srgbClr val="000000"/>
              </a:solidFill>
              <a:latin typeface="SwissReSans"/>
              <a:ea typeface="SwissReSans"/>
              <a:cs typeface="SwissReSans"/>
            </a:rPr>
            <a:t>errechnet werden, d.h für die Sonnen- und Mondwenden, für die solaren Zwischenazimute und die Quartalstage (oder "keltische Feiertage"). Für die Äquinoktien (Tag- und Nachtgleichen) ist der Deklinationswert definitionsgemäss </a:t>
          </a:r>
          <a:r>
            <a:rPr lang="en-US" cap="none" sz="1400" b="0" i="0" u="none" baseline="0">
              <a:solidFill>
                <a:srgbClr val="000000"/>
              </a:solidFill>
              <a:latin typeface="SwissReSans"/>
              <a:ea typeface="SwissReSans"/>
              <a:cs typeface="SwissReSans"/>
            </a:rPr>
            <a:t>δ = 0°. </a:t>
          </a:r>
          <a:r>
            <a:rPr lang="en-US" cap="none" sz="1400" b="0" i="0" u="none" baseline="0">
              <a:solidFill>
                <a:srgbClr val="000000"/>
              </a:solidFill>
              <a:latin typeface="SwissReSans"/>
              <a:ea typeface="SwissReSans"/>
              <a:cs typeface="SwissReSans"/>
            </a:rPr>
            <a:t>Mit diesen Deklinationswerten können die verschiedenen Horizontazimute in den einzelnen Tabellen berechnet werden.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Diese Arbeitsmappe enthält zusätzlich ein separates Register mit praktischen Berechnungsbeispielen, welche die Möglichkeiten dieses Programmes demonstrieren sollen.  
</a:t>
          </a:r>
          <a:r>
            <a:rPr lang="en-US" cap="none" sz="14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
 Rifferswil,  </a:t>
          </a:r>
          <a:r>
            <a:rPr lang="en-US" cap="none" sz="1400" b="0" i="0" u="none" baseline="0">
              <a:solidFill>
                <a:srgbClr val="000000"/>
              </a:solidFill>
              <a:latin typeface="SwissReSans"/>
              <a:ea typeface="SwissReSans"/>
              <a:cs typeface="SwissReSans"/>
            </a:rPr>
            <a:t>November 2019   Vers. 3.0</a:t>
          </a:r>
          <a:r>
            <a:rPr lang="en-US" cap="none" sz="1400" b="0" i="0" u="none" baseline="0">
              <a:solidFill>
                <a:srgbClr val="000000"/>
              </a:solidFill>
              <a:latin typeface="SwissReSans"/>
              <a:ea typeface="SwissReSans"/>
              <a:cs typeface="SwissReSans"/>
            </a:rPr>
            <a:t>     Richard </a:t>
          </a:r>
          <a:r>
            <a:rPr lang="en-US" cap="none" sz="1400" b="0" i="0" u="none" baseline="0">
              <a:solidFill>
                <a:srgbClr val="000000"/>
              </a:solidFill>
              <a:latin typeface="SwissReSans"/>
              <a:ea typeface="SwissReSans"/>
              <a:cs typeface="SwissReSans"/>
            </a:rPr>
            <a:t>Walker  (richiwalker@bluewin.ch)  </a:t>
          </a:r>
          <a:r>
            <a:rPr lang="en-US" cap="none" sz="1400" b="0" i="1" u="none" baseline="0">
              <a:solidFill>
                <a:srgbClr val="333399"/>
              </a:solidFill>
              <a:latin typeface="SwissReSans"/>
              <a:ea typeface="SwissReSans"/>
              <a:cs typeface="SwissReSans"/>
            </a:rPr>
            <a:t>
</a:t>
          </a:r>
          <a:r>
            <a:rPr lang="en-US" cap="none" sz="1400" b="0" i="0" u="none" baseline="0">
              <a:solidFill>
                <a:srgbClr val="000000"/>
              </a:solidFill>
              <a:latin typeface="SwissReSans"/>
              <a:ea typeface="SwissReSans"/>
              <a:cs typeface="SwissReSans"/>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5</xdr:row>
      <xdr:rowOff>142875</xdr:rowOff>
    </xdr:from>
    <xdr:to>
      <xdr:col>8</xdr:col>
      <xdr:colOff>600075</xdr:colOff>
      <xdr:row>8</xdr:row>
      <xdr:rowOff>47625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24650" y="1543050"/>
          <a:ext cx="2838450" cy="771525"/>
        </a:xfrm>
        <a:prstGeom prst="rect">
          <a:avLst/>
        </a:prstGeom>
        <a:noFill/>
        <a:ln w="9525" cmpd="sng">
          <a:noFill/>
        </a:ln>
      </xdr:spPr>
    </xdr:pic>
    <xdr:clientData/>
  </xdr:twoCellAnchor>
  <xdr:twoCellAnchor>
    <xdr:from>
      <xdr:col>0</xdr:col>
      <xdr:colOff>419100</xdr:colOff>
      <xdr:row>16</xdr:row>
      <xdr:rowOff>9525</xdr:rowOff>
    </xdr:from>
    <xdr:to>
      <xdr:col>4</xdr:col>
      <xdr:colOff>457200</xdr:colOff>
      <xdr:row>28</xdr:row>
      <xdr:rowOff>76200</xdr:rowOff>
    </xdr:to>
    <xdr:grpSp>
      <xdr:nvGrpSpPr>
        <xdr:cNvPr id="2" name="Group 6"/>
        <xdr:cNvGrpSpPr>
          <a:grpSpLocks/>
        </xdr:cNvGrpSpPr>
      </xdr:nvGrpSpPr>
      <xdr:grpSpPr>
        <a:xfrm>
          <a:off x="419100" y="4295775"/>
          <a:ext cx="5953125" cy="2352675"/>
          <a:chOff x="5419" y="4400"/>
          <a:chExt cx="5797" cy="2238"/>
        </a:xfrm>
        <a:solidFill>
          <a:srgbClr val="FFFFFF"/>
        </a:solidFill>
      </xdr:grpSpPr>
      <xdr:sp>
        <xdr:nvSpPr>
          <xdr:cNvPr id="3" name="AutoShape 7"/>
          <xdr:cNvSpPr>
            <a:spLocks/>
          </xdr:cNvSpPr>
        </xdr:nvSpPr>
        <xdr:spPr>
          <a:xfrm>
            <a:off x="5419" y="6248"/>
            <a:ext cx="5648" cy="2"/>
          </a:xfrm>
          <a:prstGeom prst="straightConnector1">
            <a:avLst/>
          </a:prstGeom>
          <a:no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Freeform 8"/>
          <xdr:cNvSpPr>
            <a:spLocks/>
          </xdr:cNvSpPr>
        </xdr:nvSpPr>
        <xdr:spPr>
          <a:xfrm>
            <a:off x="5419" y="5018"/>
            <a:ext cx="5648" cy="834"/>
          </a:xfrm>
          <a:custGeom>
            <a:pathLst>
              <a:path h="524" w="3489">
                <a:moveTo>
                  <a:pt x="0" y="454"/>
                </a:moveTo>
                <a:lnTo>
                  <a:pt x="147" y="377"/>
                </a:lnTo>
                <a:lnTo>
                  <a:pt x="362" y="370"/>
                </a:lnTo>
                <a:lnTo>
                  <a:pt x="678" y="477"/>
                </a:lnTo>
                <a:lnTo>
                  <a:pt x="1232" y="516"/>
                </a:lnTo>
                <a:lnTo>
                  <a:pt x="1656" y="524"/>
                </a:lnTo>
                <a:lnTo>
                  <a:pt x="1856" y="470"/>
                </a:lnTo>
                <a:lnTo>
                  <a:pt x="2041" y="331"/>
                </a:lnTo>
                <a:lnTo>
                  <a:pt x="2272" y="162"/>
                </a:lnTo>
                <a:lnTo>
                  <a:pt x="2426" y="69"/>
                </a:lnTo>
                <a:lnTo>
                  <a:pt x="2642" y="0"/>
                </a:lnTo>
                <a:lnTo>
                  <a:pt x="2934" y="8"/>
                </a:lnTo>
                <a:lnTo>
                  <a:pt x="3158" y="69"/>
                </a:lnTo>
                <a:lnTo>
                  <a:pt x="3342" y="139"/>
                </a:lnTo>
                <a:lnTo>
                  <a:pt x="3489" y="216"/>
                </a:lnTo>
              </a:path>
            </a:pathLst>
          </a:cu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AutoShape 9"/>
          <xdr:cNvSpPr>
            <a:spLocks/>
          </xdr:cNvSpPr>
        </xdr:nvSpPr>
        <xdr:spPr>
          <a:xfrm>
            <a:off x="5793" y="5496"/>
            <a:ext cx="133" cy="112"/>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10"/>
          <xdr:cNvSpPr>
            <a:spLocks/>
          </xdr:cNvSpPr>
        </xdr:nvSpPr>
        <xdr:spPr>
          <a:xfrm flipV="1">
            <a:off x="5857" y="4796"/>
            <a:ext cx="5359" cy="700"/>
          </a:xfrm>
          <a:prstGeom prst="straightConnector1">
            <a:avLst/>
          </a:prstGeom>
          <a:noFill/>
          <a:ln w="9525" cmpd="sng">
            <a:solidFill>
              <a:srgbClr val="000000"/>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11"/>
          <xdr:cNvSpPr>
            <a:spLocks/>
          </xdr:cNvSpPr>
        </xdr:nvSpPr>
        <xdr:spPr>
          <a:xfrm>
            <a:off x="5857" y="5608"/>
            <a:ext cx="0" cy="642"/>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AutoShape 12"/>
          <xdr:cNvSpPr>
            <a:spLocks/>
          </xdr:cNvSpPr>
        </xdr:nvSpPr>
        <xdr:spPr>
          <a:xfrm>
            <a:off x="9707" y="5018"/>
            <a:ext cx="0" cy="123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AutoShape 13"/>
          <xdr:cNvSpPr>
            <a:spLocks/>
          </xdr:cNvSpPr>
        </xdr:nvSpPr>
        <xdr:spPr>
          <a:xfrm>
            <a:off x="5857" y="5496"/>
            <a:ext cx="5359" cy="0"/>
          </a:xfrm>
          <a:prstGeom prst="straightConnector1">
            <a:avLst/>
          </a:prstGeom>
          <a:noFill/>
          <a:ln w="9525" cmpd="sng">
            <a:solidFill>
              <a:srgbClr val="000000"/>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AutoShape 14"/>
          <xdr:cNvSpPr>
            <a:spLocks/>
          </xdr:cNvSpPr>
        </xdr:nvSpPr>
        <xdr:spPr>
          <a:xfrm>
            <a:off x="6578" y="5399"/>
            <a:ext cx="0" cy="97"/>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Text Box 15"/>
          <xdr:cNvSpPr txBox="1">
            <a:spLocks noChangeArrowheads="1"/>
          </xdr:cNvSpPr>
        </xdr:nvSpPr>
        <xdr:spPr>
          <a:xfrm>
            <a:off x="6922" y="5460"/>
            <a:ext cx="2030" cy="254"/>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libri"/>
                <a:ea typeface="Calibri"/>
                <a:cs typeface="Calibri"/>
              </a:rPr>
              <a:t>Math. Horizont
</a:t>
            </a:r>
          </a:p>
        </xdr:txBody>
      </xdr:sp>
      <xdr:sp>
        <xdr:nvSpPr>
          <xdr:cNvPr id="12" name="Text Box 16"/>
          <xdr:cNvSpPr txBox="1">
            <a:spLocks noChangeArrowheads="1"/>
          </xdr:cNvSpPr>
        </xdr:nvSpPr>
        <xdr:spPr>
          <a:xfrm>
            <a:off x="6690" y="6257"/>
            <a:ext cx="2051" cy="381"/>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libri"/>
                <a:ea typeface="Calibri"/>
                <a:cs typeface="Calibri"/>
              </a:rPr>
              <a:t>Meereshöhe
</a:t>
            </a:r>
          </a:p>
        </xdr:txBody>
      </xdr:sp>
      <xdr:sp>
        <xdr:nvSpPr>
          <xdr:cNvPr id="13" name="Text Box 17"/>
          <xdr:cNvSpPr txBox="1">
            <a:spLocks noChangeArrowheads="1"/>
          </xdr:cNvSpPr>
        </xdr:nvSpPr>
        <xdr:spPr>
          <a:xfrm>
            <a:off x="6922" y="5850"/>
            <a:ext cx="1326" cy="362"/>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libri"/>
                <a:ea typeface="Calibri"/>
                <a:cs typeface="Calibri"/>
              </a:rPr>
              <a:t>Terrainlinie
</a:t>
            </a:r>
          </a:p>
        </xdr:txBody>
      </xdr:sp>
      <xdr:sp>
        <xdr:nvSpPr>
          <xdr:cNvPr id="14" name="Text Box 18"/>
          <xdr:cNvSpPr txBox="1">
            <a:spLocks noChangeArrowheads="1"/>
          </xdr:cNvSpPr>
        </xdr:nvSpPr>
        <xdr:spPr>
          <a:xfrm>
            <a:off x="7247" y="4989"/>
            <a:ext cx="1170" cy="263"/>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libri"/>
                <a:ea typeface="Calibri"/>
                <a:cs typeface="Calibri"/>
              </a:rPr>
              <a:t>Visurlinie
</a:t>
            </a:r>
          </a:p>
        </xdr:txBody>
      </xdr:sp>
      <xdr:sp>
        <xdr:nvSpPr>
          <xdr:cNvPr id="15" name="Text Box 19"/>
          <xdr:cNvSpPr txBox="1">
            <a:spLocks noChangeArrowheads="1"/>
          </xdr:cNvSpPr>
        </xdr:nvSpPr>
        <xdr:spPr>
          <a:xfrm>
            <a:off x="9778" y="5505"/>
            <a:ext cx="575" cy="553"/>
          </a:xfrm>
          <a:prstGeom prst="rect">
            <a:avLst/>
          </a:prstGeom>
          <a:noFill/>
          <a:ln w="9525" cmpd="sng">
            <a:noFill/>
          </a:ln>
        </xdr:spPr>
        <xdr:txBody>
          <a:bodyPr vertOverflow="clip" wrap="square" lIns="0" tIns="0" rIns="0" bIns="0"/>
          <a:p>
            <a:pPr algn="l">
              <a:defRPr/>
            </a:pPr>
            <a:r>
              <a:rPr lang="en-US" cap="none" sz="1400" b="1" i="1" u="none" baseline="0">
                <a:solidFill>
                  <a:srgbClr val="000000"/>
                </a:solidFill>
                <a:latin typeface="Calibri"/>
                <a:ea typeface="Calibri"/>
                <a:cs typeface="Calibri"/>
              </a:rPr>
              <a:t>hz
</a:t>
            </a:r>
          </a:p>
        </xdr:txBody>
      </xdr:sp>
      <xdr:sp>
        <xdr:nvSpPr>
          <xdr:cNvPr id="16" name="Text Box 20"/>
          <xdr:cNvSpPr txBox="1">
            <a:spLocks noChangeArrowheads="1"/>
          </xdr:cNvSpPr>
        </xdr:nvSpPr>
        <xdr:spPr>
          <a:xfrm>
            <a:off x="5577" y="5813"/>
            <a:ext cx="575" cy="544"/>
          </a:xfrm>
          <a:prstGeom prst="rect">
            <a:avLst/>
          </a:prstGeom>
          <a:noFill/>
          <a:ln w="9525" cmpd="sng">
            <a:noFill/>
          </a:ln>
        </xdr:spPr>
        <xdr:txBody>
          <a:bodyPr vertOverflow="clip" wrap="square" lIns="0" tIns="0" rIns="0" bIns="0"/>
          <a:p>
            <a:pPr algn="l">
              <a:defRPr/>
            </a:pPr>
            <a:r>
              <a:rPr lang="en-US" cap="none" sz="1400" b="1" i="1" u="none" baseline="0">
                <a:solidFill>
                  <a:srgbClr val="000000"/>
                </a:solidFill>
                <a:latin typeface="Calibri"/>
                <a:ea typeface="Calibri"/>
                <a:cs typeface="Calibri"/>
              </a:rPr>
              <a:t>ho
</a:t>
            </a:r>
          </a:p>
        </xdr:txBody>
      </xdr:sp>
      <xdr:sp>
        <xdr:nvSpPr>
          <xdr:cNvPr id="17" name="AutoShape 21"/>
          <xdr:cNvSpPr>
            <a:spLocks/>
          </xdr:cNvSpPr>
        </xdr:nvSpPr>
        <xdr:spPr>
          <a:xfrm>
            <a:off x="5857" y="4602"/>
            <a:ext cx="3832" cy="2"/>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AutoShape 22"/>
          <xdr:cNvSpPr>
            <a:spLocks/>
          </xdr:cNvSpPr>
        </xdr:nvSpPr>
        <xdr:spPr>
          <a:xfrm>
            <a:off x="5857" y="4419"/>
            <a:ext cx="0" cy="847"/>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Text Box 23"/>
          <xdr:cNvSpPr txBox="1">
            <a:spLocks noChangeArrowheads="1"/>
          </xdr:cNvSpPr>
        </xdr:nvSpPr>
        <xdr:spPr>
          <a:xfrm>
            <a:off x="7654" y="4400"/>
            <a:ext cx="584" cy="553"/>
          </a:xfrm>
          <a:prstGeom prst="rect">
            <a:avLst/>
          </a:prstGeom>
          <a:noFill/>
          <a:ln w="9525" cmpd="sng">
            <a:noFill/>
          </a:ln>
        </xdr:spPr>
        <xdr:txBody>
          <a:bodyPr vertOverflow="clip" wrap="square" lIns="0" tIns="0" rIns="0" bIns="0"/>
          <a:p>
            <a:pPr algn="l">
              <a:defRPr/>
            </a:pPr>
            <a:r>
              <a:rPr lang="en-US" cap="none" sz="1400" b="1" i="1" u="none" baseline="0">
                <a:solidFill>
                  <a:srgbClr val="000000"/>
                </a:solidFill>
                <a:latin typeface="Calibri"/>
                <a:ea typeface="Calibri"/>
                <a:cs typeface="Calibri"/>
              </a:rPr>
              <a:t>D
</a:t>
            </a:r>
          </a:p>
        </xdr:txBody>
      </xdr:sp>
      <xdr:sp>
        <xdr:nvSpPr>
          <xdr:cNvPr id="20" name="AutoShape 24"/>
          <xdr:cNvSpPr>
            <a:spLocks/>
          </xdr:cNvSpPr>
        </xdr:nvSpPr>
        <xdr:spPr>
          <a:xfrm>
            <a:off x="9688" y="4438"/>
            <a:ext cx="1" cy="491"/>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1" name="Text Box 25"/>
          <xdr:cNvSpPr txBox="1">
            <a:spLocks noChangeArrowheads="1"/>
          </xdr:cNvSpPr>
        </xdr:nvSpPr>
        <xdr:spPr>
          <a:xfrm>
            <a:off x="6309" y="5225"/>
            <a:ext cx="278" cy="453"/>
          </a:xfrm>
          <a:prstGeom prst="rect">
            <a:avLst/>
          </a:prstGeom>
          <a:noFill/>
          <a:ln w="9525" cmpd="sng">
            <a:noFill/>
          </a:ln>
        </xdr:spPr>
        <xdr:txBody>
          <a:bodyPr vertOverflow="clip" wrap="square" lIns="0" tIns="0" rIns="0" bIns="0"/>
          <a:p>
            <a:pPr algn="l">
              <a:defRPr/>
            </a:pPr>
            <a:r>
              <a:rPr lang="en-US" cap="none" sz="1400" b="1" i="1" u="none" baseline="0">
                <a:solidFill>
                  <a:srgbClr val="000000"/>
                </a:solidFill>
                <a:latin typeface="Calibri"/>
                <a:ea typeface="Calibri"/>
                <a:cs typeface="Calibri"/>
              </a:rPr>
              <a:t>hs</a:t>
            </a:r>
            <a:r>
              <a:rPr lang="en-US" cap="none" sz="1400" b="1" i="1" u="none" baseline="0">
                <a:solidFill>
                  <a:srgbClr val="000000"/>
                </a:solidFill>
                <a:latin typeface="Times New Roman"/>
                <a:ea typeface="Times New Roman"/>
                <a:cs typeface="Times New Roman"/>
              </a:rPr>
              <a: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285750</xdr:colOff>
      <xdr:row>1</xdr:row>
      <xdr:rowOff>95250</xdr:rowOff>
    </xdr:from>
    <xdr:ext cx="4953000" cy="4162425"/>
    <xdr:sp>
      <xdr:nvSpPr>
        <xdr:cNvPr id="1" name="Textfeld 1"/>
        <xdr:cNvSpPr txBox="1">
          <a:spLocks noChangeArrowheads="1"/>
        </xdr:cNvSpPr>
      </xdr:nvSpPr>
      <xdr:spPr>
        <a:xfrm>
          <a:off x="6943725" y="571500"/>
          <a:ext cx="4953000" cy="4162425"/>
        </a:xfrm>
        <a:prstGeom prst="rect">
          <a:avLst/>
        </a:prstGeom>
        <a:noFill/>
        <a:ln w="9525" cmpd="sng">
          <a:noFill/>
        </a:ln>
      </xdr:spPr>
      <xdr:txBody>
        <a:bodyPr vertOverflow="clip" wrap="square"/>
        <a:p>
          <a:pPr algn="l">
            <a:defRPr/>
          </a:pPr>
          <a:r>
            <a:rPr lang="en-US" cap="none" sz="1200" b="0" i="0" u="none" baseline="0">
              <a:solidFill>
                <a:srgbClr val="000000"/>
              </a:solidFill>
              <a:latin typeface="SwissReSans"/>
              <a:ea typeface="SwissReSans"/>
              <a:cs typeface="SwissReSans"/>
            </a:rPr>
            <a:t>Diese Tafel zeigt die Jahresverläufe der Sonnendeklination </a:t>
          </a:r>
          <a:r>
            <a:rPr lang="en-US" cap="none" sz="1400" b="0" i="0" u="none" baseline="0">
              <a:solidFill>
                <a:srgbClr val="000000"/>
              </a:solidFill>
              <a:latin typeface="SwissReSans"/>
              <a:ea typeface="SwissReSans"/>
              <a:cs typeface="SwissReSans"/>
            </a:rPr>
            <a:t>δ</a:t>
          </a:r>
          <a:r>
            <a:rPr lang="en-US" cap="none" sz="1400" b="0" i="0" u="none" baseline="0">
              <a:solidFill>
                <a:srgbClr val="000000"/>
              </a:solidFill>
              <a:latin typeface="SwissReSans"/>
              <a:ea typeface="SwissReSans"/>
              <a:cs typeface="SwissReSans"/>
            </a:rPr>
            <a:t>,</a:t>
          </a:r>
          <a:r>
            <a:rPr lang="en-US" cap="none" sz="1200" b="0" i="0" u="none" baseline="0">
              <a:solidFill>
                <a:srgbClr val="000000"/>
              </a:solidFill>
              <a:latin typeface="SwissReSans"/>
              <a:ea typeface="SwissReSans"/>
              <a:cs typeface="SwissReSans"/>
            </a:rPr>
            <a:t> abge-
stuft in Jahrtausendschritten. Zwischenwerte können dabei interpoliert werden. Die erste Kolonne B zeigt die Deklinationswerte für jeden Kalendertag des Jahres 2000  n. Chr.  00:00 UT, gemäss NASA Ephemeridenrechner </a:t>
          </a:r>
          <a:r>
            <a:rPr lang="en-US" cap="none" sz="1200" b="0" i="1" u="none" baseline="0">
              <a:solidFill>
                <a:srgbClr val="000000"/>
              </a:solidFill>
              <a:latin typeface="SwissReSans"/>
              <a:ea typeface="SwissReSans"/>
              <a:cs typeface="SwissReSans"/>
            </a:rPr>
            <a:t>JPL Horizons</a:t>
          </a:r>
          <a:r>
            <a:rPr lang="en-US" cap="none" sz="1200" b="0" i="0" u="none" baseline="0">
              <a:solidFill>
                <a:srgbClr val="000000"/>
              </a:solidFill>
              <a:latin typeface="SwissReSans"/>
              <a:ea typeface="SwissReSans"/>
              <a:cs typeface="SwissReSans"/>
            </a:rPr>
            <a:t>. Diese sinusförmig verlaufenden Werte sind in den Kolonnen B - G linear aufskaliert, proportional zur entsprechenden Ekliptikschiefe </a:t>
          </a:r>
          <a:r>
            <a:rPr lang="en-US" cap="none" sz="1400" b="0" i="0" u="none" baseline="0">
              <a:solidFill>
                <a:srgbClr val="000000"/>
              </a:solidFill>
              <a:latin typeface="SwissReSans"/>
              <a:ea typeface="SwissReSans"/>
              <a:cs typeface="SwissReSans"/>
            </a:rPr>
            <a:t>ε</a:t>
          </a:r>
          <a:r>
            <a:rPr lang="en-US" cap="none" sz="1200" b="0" i="0" u="none" baseline="0">
              <a:solidFill>
                <a:srgbClr val="000000"/>
              </a:solidFill>
              <a:latin typeface="SwissReSans"/>
              <a:ea typeface="SwissReSans"/>
              <a:cs typeface="SwissReSans"/>
            </a:rPr>
            <a:t> (Formel Tabelle 8). Die Skalierungs-faktoren wurden,  basierend auf </a:t>
          </a:r>
          <a:r>
            <a:rPr lang="en-US" cap="none" sz="1200" b="0" i="1" u="none" baseline="0">
              <a:solidFill>
                <a:srgbClr val="000000"/>
              </a:solidFill>
              <a:latin typeface="SwissReSans"/>
              <a:ea typeface="SwissReSans"/>
              <a:cs typeface="SwissReSans"/>
            </a:rPr>
            <a:t>JPL Horizons</a:t>
          </a:r>
          <a:r>
            <a:rPr lang="en-US" cap="none" sz="1200" b="0" i="0" u="none" baseline="0">
              <a:solidFill>
                <a:srgbClr val="000000"/>
              </a:solidFill>
              <a:latin typeface="SwissReSans"/>
              <a:ea typeface="SwissReSans"/>
              <a:cs typeface="SwissReSans"/>
            </a:rPr>
            <a:t> Daten, durch Division der </a:t>
          </a:r>
          <a:r>
            <a:rPr lang="en-US" cap="none" sz="1400" b="0" i="0" u="none" baseline="0">
              <a:solidFill>
                <a:srgbClr val="000000"/>
              </a:solidFill>
              <a:latin typeface="SwissReSans"/>
              <a:ea typeface="SwissReSans"/>
              <a:cs typeface="SwissReSans"/>
            </a:rPr>
            <a:t>δ</a:t>
          </a:r>
          <a:r>
            <a:rPr lang="en-US" cap="none" sz="1200" b="0" i="0" u="none" baseline="0">
              <a:solidFill>
                <a:srgbClr val="000000"/>
              </a:solidFill>
              <a:latin typeface="SwissReSans"/>
              <a:ea typeface="SwissReSans"/>
              <a:cs typeface="SwissReSans"/>
            </a:rPr>
            <a:t>max Werte errechnet:    
Skalierungsfaktor =   </a:t>
          </a:r>
          <a:r>
            <a:rPr lang="en-US" cap="none" sz="1400" b="0" i="0" u="none" baseline="0">
              <a:solidFill>
                <a:srgbClr val="000000"/>
              </a:solidFill>
              <a:latin typeface="SwissReSans"/>
              <a:ea typeface="SwissReSans"/>
              <a:cs typeface="SwissReSans"/>
            </a:rPr>
            <a:t>δ</a:t>
          </a:r>
          <a:r>
            <a:rPr lang="en-US" cap="none" sz="1200" b="0" i="0" u="none" baseline="0">
              <a:solidFill>
                <a:srgbClr val="000000"/>
              </a:solidFill>
              <a:latin typeface="SwissReSans"/>
              <a:ea typeface="SwissReSans"/>
              <a:cs typeface="SwissReSans"/>
            </a:rPr>
            <a:t>max</a:t>
          </a:r>
          <a:r>
            <a:rPr lang="en-US" cap="none" sz="1200" b="0" i="0" u="none" baseline="-25000">
              <a:solidFill>
                <a:srgbClr val="000000"/>
              </a:solidFill>
              <a:latin typeface="SwissReSans"/>
              <a:ea typeface="SwissReSans"/>
              <a:cs typeface="SwissReSans"/>
            </a:rPr>
            <a:t>Epoche </a:t>
          </a:r>
          <a:r>
            <a:rPr lang="en-US" cap="none" sz="1600" b="0" i="0" u="none" baseline="0">
              <a:solidFill>
                <a:srgbClr val="000000"/>
              </a:solidFill>
              <a:latin typeface="SwissReSans"/>
              <a:ea typeface="SwissReSans"/>
              <a:cs typeface="SwissReSans"/>
            </a:rPr>
            <a:t>/ </a:t>
          </a:r>
          <a:r>
            <a:rPr lang="en-US" cap="none" sz="1400" b="0" i="0" u="none" baseline="0">
              <a:solidFill>
                <a:srgbClr val="000000"/>
              </a:solidFill>
              <a:latin typeface="SwissReSans"/>
              <a:ea typeface="SwissReSans"/>
              <a:cs typeface="SwissReSans"/>
            </a:rPr>
            <a:t>δ</a:t>
          </a:r>
          <a:r>
            <a:rPr lang="en-US" cap="none" sz="1200" b="0" i="0" u="none" baseline="0">
              <a:solidFill>
                <a:srgbClr val="000000"/>
              </a:solidFill>
              <a:latin typeface="SwissReSans"/>
              <a:ea typeface="SwissReSans"/>
              <a:cs typeface="SwissReSans"/>
            </a:rPr>
            <a:t>max</a:t>
          </a:r>
          <a:r>
            <a:rPr lang="en-US" cap="none" sz="1200" b="0" i="0" u="none" baseline="-25000">
              <a:solidFill>
                <a:srgbClr val="000000"/>
              </a:solidFill>
              <a:latin typeface="SwissReSans"/>
              <a:ea typeface="SwissReSans"/>
              <a:cs typeface="SwissReSans"/>
            </a:rPr>
            <a:t>2000
</a:t>
          </a:r>
          <a:r>
            <a:rPr lang="en-US" cap="none" sz="1200" b="0" i="0" u="none" baseline="0">
              <a:solidFill>
                <a:srgbClr val="000000"/>
              </a:solidFill>
              <a:latin typeface="SwissReSans"/>
              <a:ea typeface="SwissReSans"/>
              <a:cs typeface="SwissReSans"/>
            </a:rPr>
            <a:t>
</a:t>
          </a:r>
          <a:r>
            <a:rPr lang="en-US" cap="none" sz="1200" b="0" i="0" u="none" baseline="0">
              <a:solidFill>
                <a:srgbClr val="000000"/>
              </a:solidFill>
              <a:latin typeface="SwissReSans"/>
              <a:ea typeface="SwissReSans"/>
              <a:cs typeface="SwissReSans"/>
            </a:rPr>
            <a:t>Damit können in guter Näherung die prähistorischen Deklinationsverläufe im  Tagesraster unseres </a:t>
          </a:r>
          <a:r>
            <a:rPr lang="en-US" cap="none" sz="1200" b="0" i="1" u="none" baseline="0">
              <a:solidFill>
                <a:srgbClr val="000000"/>
              </a:solidFill>
              <a:latin typeface="SwissReSans"/>
              <a:ea typeface="SwissReSans"/>
              <a:cs typeface="SwissReSans"/>
            </a:rPr>
            <a:t>heutigen Kalenderjahres </a:t>
          </a:r>
          <a:r>
            <a:rPr lang="en-US" cap="none" sz="1200" b="0" i="0" u="none" baseline="0">
              <a:solidFill>
                <a:srgbClr val="000000"/>
              </a:solidFill>
              <a:latin typeface="SwissReSans"/>
              <a:ea typeface="SwissReSans"/>
              <a:cs typeface="SwissReSans"/>
            </a:rPr>
            <a:t>simuliert werden. 
</a:t>
          </a:r>
          <a:r>
            <a:rPr lang="en-US" cap="none" sz="1200" b="0" i="0" u="none" baseline="0">
              <a:solidFill>
                <a:srgbClr val="000000"/>
              </a:solidFill>
              <a:latin typeface="SwissReSans"/>
              <a:ea typeface="SwissReSans"/>
              <a:cs typeface="SwissReSans"/>
            </a:rPr>
            <a:t>
</a:t>
          </a:r>
          <a:r>
            <a:rPr lang="en-US" cap="none" sz="1200" b="0" i="0" u="none" baseline="0">
              <a:solidFill>
                <a:srgbClr val="000000"/>
              </a:solidFill>
              <a:latin typeface="SwissReSans"/>
              <a:ea typeface="SwissReSans"/>
              <a:cs typeface="SwissReSans"/>
            </a:rPr>
            <a:t>Diese Deklinationswerte können für die Berechnung der Horizontazimute in den Tabellen 1, 2, 4 und 5 verwendet werden. Umgekehrt kann mit bekanntem Deklinationswert </a:t>
          </a:r>
          <a:r>
            <a:rPr lang="en-US" cap="none" sz="1400" b="0" i="0" u="none" baseline="0">
              <a:solidFill>
                <a:srgbClr val="000000"/>
              </a:solidFill>
              <a:latin typeface="SwissReSans"/>
              <a:ea typeface="SwissReSans"/>
              <a:cs typeface="SwissReSans"/>
            </a:rPr>
            <a:t>δ</a:t>
          </a:r>
          <a:r>
            <a:rPr lang="en-US" cap="none" sz="1200" b="0" i="0" u="none" baseline="0">
              <a:solidFill>
                <a:srgbClr val="000000"/>
              </a:solidFill>
              <a:latin typeface="SwissReSans"/>
              <a:ea typeface="SwissReSans"/>
              <a:cs typeface="SwissReSans"/>
            </a:rPr>
            <a:t>, z.B. aus der Formel von Tabelle 3, sowie dem Alter des Objektes, näherungsweise auf den Kalendertag einer architektonischen Linie geschlossen werden.   </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3</xdr:row>
      <xdr:rowOff>257175</xdr:rowOff>
    </xdr:from>
    <xdr:to>
      <xdr:col>11</xdr:col>
      <xdr:colOff>171450</xdr:colOff>
      <xdr:row>17</xdr:row>
      <xdr:rowOff>28575</xdr:rowOff>
    </xdr:to>
    <xdr:pic>
      <xdr:nvPicPr>
        <xdr:cNvPr id="1" name="Picture 1130" descr="Formeln Tab1"/>
        <xdr:cNvPicPr preferRelativeResize="1">
          <a:picLocks noChangeAspect="1"/>
        </xdr:cNvPicPr>
      </xdr:nvPicPr>
      <xdr:blipFill>
        <a:blip r:embed="rId1"/>
        <a:stretch>
          <a:fillRect/>
        </a:stretch>
      </xdr:blipFill>
      <xdr:spPr>
        <a:xfrm>
          <a:off x="5762625" y="1343025"/>
          <a:ext cx="4943475" cy="360045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762000</xdr:colOff>
      <xdr:row>7</xdr:row>
      <xdr:rowOff>0</xdr:rowOff>
    </xdr:from>
    <xdr:to>
      <xdr:col>9</xdr:col>
      <xdr:colOff>542925</xdr:colOff>
      <xdr:row>9</xdr:row>
      <xdr:rowOff>95250</xdr:rowOff>
    </xdr:to>
    <xdr:pic>
      <xdr:nvPicPr>
        <xdr:cNvPr id="1" name="Picture 177"/>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972175" y="2257425"/>
          <a:ext cx="2828925" cy="504825"/>
        </a:xfrm>
        <a:prstGeom prst="rect">
          <a:avLst/>
        </a:prstGeom>
        <a:noFill/>
        <a:ln w="9525" cmpd="sng">
          <a:noFill/>
        </a:ln>
      </xdr:spPr>
    </xdr:pic>
    <xdr:clientData/>
  </xdr:twoCellAnchor>
  <xdr:twoCellAnchor>
    <xdr:from>
      <xdr:col>5</xdr:col>
      <xdr:colOff>762000</xdr:colOff>
      <xdr:row>11</xdr:row>
      <xdr:rowOff>0</xdr:rowOff>
    </xdr:from>
    <xdr:to>
      <xdr:col>10</xdr:col>
      <xdr:colOff>133350</xdr:colOff>
      <xdr:row>12</xdr:row>
      <xdr:rowOff>57150</xdr:rowOff>
    </xdr:to>
    <xdr:pic>
      <xdr:nvPicPr>
        <xdr:cNvPr id="2" name="Picture 17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972175" y="3114675"/>
          <a:ext cx="31813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15</xdr:row>
      <xdr:rowOff>95250</xdr:rowOff>
    </xdr:from>
    <xdr:to>
      <xdr:col>10</xdr:col>
      <xdr:colOff>9525</xdr:colOff>
      <xdr:row>24</xdr:row>
      <xdr:rowOff>104775</xdr:rowOff>
    </xdr:to>
    <xdr:pic>
      <xdr:nvPicPr>
        <xdr:cNvPr id="1" name="Picture 941" descr="Formeln Tab3"/>
        <xdr:cNvPicPr preferRelativeResize="1">
          <a:picLocks noChangeAspect="1"/>
        </xdr:cNvPicPr>
      </xdr:nvPicPr>
      <xdr:blipFill>
        <a:blip r:embed="rId1"/>
        <a:stretch>
          <a:fillRect/>
        </a:stretch>
      </xdr:blipFill>
      <xdr:spPr>
        <a:xfrm>
          <a:off x="0" y="4514850"/>
          <a:ext cx="9105900" cy="1771650"/>
        </a:xfrm>
        <a:prstGeom prst="rect">
          <a:avLst/>
        </a:prstGeom>
        <a:no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3</xdr:row>
      <xdr:rowOff>180975</xdr:rowOff>
    </xdr:from>
    <xdr:to>
      <xdr:col>12</xdr:col>
      <xdr:colOff>523875</xdr:colOff>
      <xdr:row>16</xdr:row>
      <xdr:rowOff>142875</xdr:rowOff>
    </xdr:to>
    <xdr:pic>
      <xdr:nvPicPr>
        <xdr:cNvPr id="1" name="Picture 2257" descr="Formeln Tab4oben"/>
        <xdr:cNvPicPr preferRelativeResize="1">
          <a:picLocks noChangeAspect="1"/>
        </xdr:cNvPicPr>
      </xdr:nvPicPr>
      <xdr:blipFill>
        <a:blip r:embed="rId1"/>
        <a:stretch>
          <a:fillRect/>
        </a:stretch>
      </xdr:blipFill>
      <xdr:spPr>
        <a:xfrm>
          <a:off x="5734050" y="1152525"/>
          <a:ext cx="5962650" cy="3409950"/>
        </a:xfrm>
        <a:prstGeom prst="rect">
          <a:avLst/>
        </a:prstGeom>
        <a:noFill/>
        <a:ln w="9525" cmpd="sng">
          <a:solidFill>
            <a:srgbClr val="000000"/>
          </a:solidFill>
          <a:headEnd type="none"/>
          <a:tailEnd type="none"/>
        </a:ln>
      </xdr:spPr>
    </xdr:pic>
    <xdr:clientData/>
  </xdr:twoCellAnchor>
  <xdr:twoCellAnchor editAs="oneCell">
    <xdr:from>
      <xdr:col>4</xdr:col>
      <xdr:colOff>666750</xdr:colOff>
      <xdr:row>21</xdr:row>
      <xdr:rowOff>85725</xdr:rowOff>
    </xdr:from>
    <xdr:to>
      <xdr:col>12</xdr:col>
      <xdr:colOff>523875</xdr:colOff>
      <xdr:row>35</xdr:row>
      <xdr:rowOff>95250</xdr:rowOff>
    </xdr:to>
    <xdr:pic>
      <xdr:nvPicPr>
        <xdr:cNvPr id="2" name="Picture 2258" descr="Formeln Tab4unten"/>
        <xdr:cNvPicPr preferRelativeResize="1">
          <a:picLocks noChangeAspect="1"/>
        </xdr:cNvPicPr>
      </xdr:nvPicPr>
      <xdr:blipFill>
        <a:blip r:embed="rId2"/>
        <a:stretch>
          <a:fillRect/>
        </a:stretch>
      </xdr:blipFill>
      <xdr:spPr>
        <a:xfrm>
          <a:off x="5743575" y="5476875"/>
          <a:ext cx="5953125" cy="3467100"/>
        </a:xfrm>
        <a:prstGeom prst="rect">
          <a:avLst/>
        </a:prstGeom>
        <a:no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4</xdr:row>
      <xdr:rowOff>123825</xdr:rowOff>
    </xdr:from>
    <xdr:to>
      <xdr:col>13</xdr:col>
      <xdr:colOff>733425</xdr:colOff>
      <xdr:row>16</xdr:row>
      <xdr:rowOff>219075</xdr:rowOff>
    </xdr:to>
    <xdr:pic>
      <xdr:nvPicPr>
        <xdr:cNvPr id="1" name="Picture 3009" descr="Formeln Tab5 oben"/>
        <xdr:cNvPicPr preferRelativeResize="1">
          <a:picLocks noChangeAspect="1"/>
        </xdr:cNvPicPr>
      </xdr:nvPicPr>
      <xdr:blipFill>
        <a:blip r:embed="rId1"/>
        <a:stretch>
          <a:fillRect/>
        </a:stretch>
      </xdr:blipFill>
      <xdr:spPr>
        <a:xfrm>
          <a:off x="5724525" y="1362075"/>
          <a:ext cx="6981825" cy="3133725"/>
        </a:xfrm>
        <a:prstGeom prst="rect">
          <a:avLst/>
        </a:prstGeom>
        <a:noFill/>
        <a:ln w="9525" cmpd="sng">
          <a:solidFill>
            <a:srgbClr val="000000"/>
          </a:solidFill>
          <a:headEnd type="none"/>
          <a:tailEnd type="none"/>
        </a:ln>
      </xdr:spPr>
    </xdr:pic>
    <xdr:clientData/>
  </xdr:twoCellAnchor>
  <xdr:twoCellAnchor editAs="oneCell">
    <xdr:from>
      <xdr:col>4</xdr:col>
      <xdr:colOff>666750</xdr:colOff>
      <xdr:row>22</xdr:row>
      <xdr:rowOff>28575</xdr:rowOff>
    </xdr:from>
    <xdr:to>
      <xdr:col>13</xdr:col>
      <xdr:colOff>733425</xdr:colOff>
      <xdr:row>34</xdr:row>
      <xdr:rowOff>95250</xdr:rowOff>
    </xdr:to>
    <xdr:pic>
      <xdr:nvPicPr>
        <xdr:cNvPr id="2" name="Picture 3010" descr="Formeln Tab5 unten"/>
        <xdr:cNvPicPr preferRelativeResize="1">
          <a:picLocks noChangeAspect="1"/>
        </xdr:cNvPicPr>
      </xdr:nvPicPr>
      <xdr:blipFill>
        <a:blip r:embed="rId2"/>
        <a:srcRect t="2432"/>
        <a:stretch>
          <a:fillRect/>
        </a:stretch>
      </xdr:blipFill>
      <xdr:spPr>
        <a:xfrm>
          <a:off x="5781675" y="5734050"/>
          <a:ext cx="6924675" cy="3057525"/>
        </a:xfrm>
        <a:prstGeom prst="rect">
          <a:avLst/>
        </a:prstGeom>
        <a:no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6</xdr:row>
      <xdr:rowOff>133350</xdr:rowOff>
    </xdr:from>
    <xdr:to>
      <xdr:col>17</xdr:col>
      <xdr:colOff>0</xdr:colOff>
      <xdr:row>16</xdr:row>
      <xdr:rowOff>152400</xdr:rowOff>
    </xdr:to>
    <xdr:pic>
      <xdr:nvPicPr>
        <xdr:cNvPr id="1" name="Picture 1505" descr="Formeln Tab6"/>
        <xdr:cNvPicPr preferRelativeResize="1">
          <a:picLocks noChangeAspect="1"/>
        </xdr:cNvPicPr>
      </xdr:nvPicPr>
      <xdr:blipFill>
        <a:blip r:embed="rId1"/>
        <a:srcRect r="2587"/>
        <a:stretch>
          <a:fillRect/>
        </a:stretch>
      </xdr:blipFill>
      <xdr:spPr>
        <a:xfrm>
          <a:off x="5838825" y="1781175"/>
          <a:ext cx="8963025" cy="3438525"/>
        </a:xfrm>
        <a:prstGeom prst="rect">
          <a:avLst/>
        </a:prstGeom>
        <a:no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5</xdr:row>
      <xdr:rowOff>76200</xdr:rowOff>
    </xdr:from>
    <xdr:to>
      <xdr:col>14</xdr:col>
      <xdr:colOff>133350</xdr:colOff>
      <xdr:row>11</xdr:row>
      <xdr:rowOff>219075</xdr:rowOff>
    </xdr:to>
    <xdr:pic>
      <xdr:nvPicPr>
        <xdr:cNvPr id="1" name="Picture 1505" descr="Formeln Tab7"/>
        <xdr:cNvPicPr preferRelativeResize="1">
          <a:picLocks noChangeAspect="1"/>
        </xdr:cNvPicPr>
      </xdr:nvPicPr>
      <xdr:blipFill>
        <a:blip r:embed="rId1"/>
        <a:stretch>
          <a:fillRect/>
        </a:stretch>
      </xdr:blipFill>
      <xdr:spPr>
        <a:xfrm>
          <a:off x="5486400" y="1552575"/>
          <a:ext cx="6981825" cy="1638300"/>
        </a:xfrm>
        <a:prstGeom prst="rect">
          <a:avLst/>
        </a:prstGeom>
        <a:noFill/>
        <a:ln w="9525" cmpd="sng">
          <a:solidFill>
            <a:srgbClr val="000000"/>
          </a:solidFill>
          <a:headEnd type="none"/>
          <a:tailEnd type="none"/>
        </a:ln>
      </xdr:spPr>
    </xdr:pic>
    <xdr:clientData/>
  </xdr:twoCellAnchor>
  <xdr:twoCellAnchor editAs="oneCell">
    <xdr:from>
      <xdr:col>5</xdr:col>
      <xdr:colOff>9525</xdr:colOff>
      <xdr:row>22</xdr:row>
      <xdr:rowOff>142875</xdr:rowOff>
    </xdr:from>
    <xdr:to>
      <xdr:col>11</xdr:col>
      <xdr:colOff>361950</xdr:colOff>
      <xdr:row>29</xdr:row>
      <xdr:rowOff>333375</xdr:rowOff>
    </xdr:to>
    <xdr:pic>
      <xdr:nvPicPr>
        <xdr:cNvPr id="2" name="Grafik 20" descr="Bild1.png"/>
        <xdr:cNvPicPr preferRelativeResize="1">
          <a:picLocks noChangeAspect="1"/>
        </xdr:cNvPicPr>
      </xdr:nvPicPr>
      <xdr:blipFill>
        <a:blip r:embed="rId2"/>
        <a:stretch>
          <a:fillRect/>
        </a:stretch>
      </xdr:blipFill>
      <xdr:spPr>
        <a:xfrm>
          <a:off x="5486400" y="5915025"/>
          <a:ext cx="4924425" cy="2038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12</xdr:row>
      <xdr:rowOff>123825</xdr:rowOff>
    </xdr:from>
    <xdr:to>
      <xdr:col>11</xdr:col>
      <xdr:colOff>438150</xdr:colOff>
      <xdr:row>12</xdr:row>
      <xdr:rowOff>361950</xdr:rowOff>
    </xdr:to>
    <xdr:pic>
      <xdr:nvPicPr>
        <xdr:cNvPr id="1"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48325" y="3571875"/>
          <a:ext cx="5553075" cy="238125"/>
        </a:xfrm>
        <a:prstGeom prst="rect">
          <a:avLst/>
        </a:prstGeom>
        <a:noFill/>
        <a:ln w="9525" cmpd="sng">
          <a:noFill/>
        </a:ln>
      </xdr:spPr>
    </xdr:pic>
    <xdr:clientData/>
  </xdr:twoCellAnchor>
  <xdr:oneCellAnchor>
    <xdr:from>
      <xdr:col>5</xdr:col>
      <xdr:colOff>9525</xdr:colOff>
      <xdr:row>8</xdr:row>
      <xdr:rowOff>209550</xdr:rowOff>
    </xdr:from>
    <xdr:ext cx="3781425" cy="1171575"/>
    <xdr:sp>
      <xdr:nvSpPr>
        <xdr:cNvPr id="2" name="Textfeld 2"/>
        <xdr:cNvSpPr txBox="1">
          <a:spLocks noChangeArrowheads="1"/>
        </xdr:cNvSpPr>
      </xdr:nvSpPr>
      <xdr:spPr>
        <a:xfrm>
          <a:off x="6143625" y="2238375"/>
          <a:ext cx="3781425" cy="1171575"/>
        </a:xfrm>
        <a:prstGeom prst="rect">
          <a:avLst/>
        </a:prstGeom>
        <a:solidFill>
          <a:srgbClr val="DCE6F2"/>
        </a:solidFill>
        <a:ln w="9525" cmpd="sng">
          <a:noFill/>
        </a:ln>
      </xdr:spPr>
      <xdr:txBody>
        <a:bodyPr vertOverflow="clip" wrap="square"/>
        <a:p>
          <a:pPr algn="l">
            <a:defRPr/>
          </a:pPr>
          <a:r>
            <a:rPr lang="en-US" cap="none" sz="1400" b="1" i="0" u="none" baseline="0">
              <a:solidFill>
                <a:srgbClr val="000000"/>
              </a:solidFill>
              <a:latin typeface="SwissReSans"/>
              <a:ea typeface="SwissReSans"/>
              <a:cs typeface="SwissReSans"/>
            </a:rPr>
            <a:t>T</a:t>
          </a:r>
          <a:r>
            <a:rPr lang="en-US" cap="none" sz="1400" b="0" i="0" u="none" baseline="0">
              <a:solidFill>
                <a:srgbClr val="000000"/>
              </a:solidFill>
              <a:latin typeface="SwissReSans"/>
              <a:ea typeface="SwissReSans"/>
              <a:cs typeface="SwissReSans"/>
            </a:rPr>
            <a:t> = Anzahl "Julianische Jahrhunderte" vor der Epoche J2000.0
Beispiele: 2000 v. Chr.  =  – 40   
                               Jahr 0 = – 20
                   1000 n. Chr.  = – 10 </a:t>
          </a:r>
          <a:r>
            <a:rPr lang="en-US" cap="none" sz="1400" b="0" i="0" u="none" baseline="0">
              <a:solidFill>
                <a:srgbClr val="000000"/>
              </a:solidFill>
              <a:latin typeface="SwissReSans"/>
              <a:ea typeface="SwissReSans"/>
              <a:cs typeface="SwissReSans"/>
            </a:rPr>
            <a:t> </a:t>
          </a:r>
        </a:p>
      </xdr:txBody>
    </xdr:sp>
    <xdr:clientData/>
  </xdr:oneCellAnchor>
  <xdr:twoCellAnchor>
    <xdr:from>
      <xdr:col>4</xdr:col>
      <xdr:colOff>314325</xdr:colOff>
      <xdr:row>47</xdr:row>
      <xdr:rowOff>104775</xdr:rowOff>
    </xdr:from>
    <xdr:to>
      <xdr:col>8</xdr:col>
      <xdr:colOff>38100</xdr:colOff>
      <xdr:row>49</xdr:row>
      <xdr:rowOff>19050</xdr:rowOff>
    </xdr:to>
    <xdr:pic>
      <xdr:nvPicPr>
        <xdr:cNvPr id="3" name="Picture 75"/>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676900" y="11963400"/>
          <a:ext cx="2809875" cy="361950"/>
        </a:xfrm>
        <a:prstGeom prst="rect">
          <a:avLst/>
        </a:prstGeom>
        <a:noFill/>
        <a:ln w="9525" cmpd="sng">
          <a:noFill/>
        </a:ln>
      </xdr:spPr>
    </xdr:pic>
    <xdr:clientData/>
  </xdr:twoCellAnchor>
  <xdr:twoCellAnchor>
    <xdr:from>
      <xdr:col>4</xdr:col>
      <xdr:colOff>352425</xdr:colOff>
      <xdr:row>49</xdr:row>
      <xdr:rowOff>76200</xdr:rowOff>
    </xdr:from>
    <xdr:to>
      <xdr:col>8</xdr:col>
      <xdr:colOff>28575</xdr:colOff>
      <xdr:row>51</xdr:row>
      <xdr:rowOff>19050</xdr:rowOff>
    </xdr:to>
    <xdr:pic>
      <xdr:nvPicPr>
        <xdr:cNvPr id="4" name="Picture 77"/>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715000" y="12382500"/>
          <a:ext cx="2762250" cy="361950"/>
        </a:xfrm>
        <a:prstGeom prst="rect">
          <a:avLst/>
        </a:prstGeom>
        <a:noFill/>
        <a:ln w="9525" cmpd="sng">
          <a:noFill/>
        </a:ln>
      </xdr:spPr>
    </xdr:pic>
    <xdr:clientData/>
  </xdr:twoCellAnchor>
  <xdr:twoCellAnchor>
    <xdr:from>
      <xdr:col>4</xdr:col>
      <xdr:colOff>371475</xdr:colOff>
      <xdr:row>51</xdr:row>
      <xdr:rowOff>104775</xdr:rowOff>
    </xdr:from>
    <xdr:to>
      <xdr:col>8</xdr:col>
      <xdr:colOff>85725</xdr:colOff>
      <xdr:row>53</xdr:row>
      <xdr:rowOff>28575</xdr:rowOff>
    </xdr:to>
    <xdr:pic>
      <xdr:nvPicPr>
        <xdr:cNvPr id="5" name="Picture 78"/>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5734050" y="12830175"/>
          <a:ext cx="2800350" cy="352425"/>
        </a:xfrm>
        <a:prstGeom prst="rect">
          <a:avLst/>
        </a:prstGeom>
        <a:noFill/>
        <a:ln w="9525" cmpd="sng">
          <a:noFill/>
        </a:ln>
      </xdr:spPr>
    </xdr:pic>
    <xdr:clientData/>
  </xdr:twoCellAnchor>
  <xdr:twoCellAnchor>
    <xdr:from>
      <xdr:col>4</xdr:col>
      <xdr:colOff>390525</xdr:colOff>
      <xdr:row>53</xdr:row>
      <xdr:rowOff>114300</xdr:rowOff>
    </xdr:from>
    <xdr:to>
      <xdr:col>8</xdr:col>
      <xdr:colOff>114300</xdr:colOff>
      <xdr:row>55</xdr:row>
      <xdr:rowOff>66675</xdr:rowOff>
    </xdr:to>
    <xdr:pic>
      <xdr:nvPicPr>
        <xdr:cNvPr id="6" name="Picture 79"/>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5753100" y="13268325"/>
          <a:ext cx="28098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4"/>
  <sheetViews>
    <sheetView tabSelected="1" zoomScale="115" zoomScaleNormal="115" zoomScalePageLayoutView="0" workbookViewId="0" topLeftCell="A1">
      <selection activeCell="E43" sqref="E43"/>
    </sheetView>
  </sheetViews>
  <sheetFormatPr defaultColWidth="11.421875" defaultRowHeight="15"/>
  <cols>
    <col min="1" max="1" width="13.421875" style="0" customWidth="1"/>
    <col min="2" max="2" width="35.7109375" style="0" customWidth="1"/>
    <col min="3" max="3" width="60.421875" style="0" customWidth="1"/>
    <col min="4" max="4" width="29.7109375" style="0" customWidth="1"/>
    <col min="5" max="5" width="39.28125" style="0" customWidth="1"/>
  </cols>
  <sheetData>
    <row r="1" ht="33.75">
      <c r="A1" s="1" t="s">
        <v>1040</v>
      </c>
    </row>
    <row r="2" ht="19.5" customHeight="1">
      <c r="A2" s="2"/>
    </row>
    <row r="18" spans="3:5" ht="15">
      <c r="C18" t="s">
        <v>755</v>
      </c>
      <c r="E18" s="3"/>
    </row>
    <row r="53" ht="15">
      <c r="A53" s="174"/>
    </row>
    <row r="54" ht="18.75">
      <c r="B54" s="173"/>
    </row>
  </sheetData>
  <sheetProtection sheet="1" objects="1" scenarios="1" selectLockedCells="1" selectUnlockedCells="1"/>
  <printOptions/>
  <pageMargins left="0.7" right="0.7" top="0.787401575" bottom="0.7874015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H34"/>
  <sheetViews>
    <sheetView zoomScalePageLayoutView="0" workbookViewId="0" topLeftCell="A1">
      <selection activeCell="C7" sqref="C7"/>
    </sheetView>
  </sheetViews>
  <sheetFormatPr defaultColWidth="11.421875" defaultRowHeight="15"/>
  <cols>
    <col min="1" max="1" width="14.8515625" style="0" customWidth="1"/>
    <col min="2" max="2" width="27.00390625" style="0" customWidth="1"/>
    <col min="3" max="3" width="13.57421875" style="0" customWidth="1"/>
    <col min="4" max="4" width="15.28125" style="0" customWidth="1"/>
  </cols>
  <sheetData>
    <row r="1" spans="1:8" ht="38.25" customHeight="1">
      <c r="A1" s="67" t="s">
        <v>68</v>
      </c>
      <c r="B1" s="68"/>
      <c r="C1" s="68"/>
      <c r="D1" s="69"/>
      <c r="E1" s="69"/>
      <c r="F1" s="69"/>
      <c r="G1" s="69"/>
      <c r="H1" s="69"/>
    </row>
    <row r="2" ht="23.25" customHeight="1">
      <c r="A2" s="66" t="s">
        <v>69</v>
      </c>
    </row>
    <row r="3" ht="18">
      <c r="A3" s="19" t="s">
        <v>70</v>
      </c>
    </row>
    <row r="5" ht="21.75" thickBot="1">
      <c r="A5" s="20"/>
    </row>
    <row r="6" spans="1:5" ht="29.25" customHeight="1" thickTop="1">
      <c r="A6" s="20"/>
      <c r="C6" s="21" t="s">
        <v>34</v>
      </c>
      <c r="E6" s="22"/>
    </row>
    <row r="7" spans="1:3" ht="18.75">
      <c r="A7" s="23" t="s">
        <v>759</v>
      </c>
      <c r="B7" s="24" t="s">
        <v>46</v>
      </c>
      <c r="C7" s="177">
        <v>46.52</v>
      </c>
    </row>
    <row r="8" spans="1:3" ht="15.75">
      <c r="A8" s="26" t="s">
        <v>37</v>
      </c>
      <c r="B8" s="52"/>
      <c r="C8" s="53"/>
    </row>
    <row r="9" spans="1:3" ht="18.75">
      <c r="A9" s="26" t="s">
        <v>39</v>
      </c>
      <c r="B9" s="24" t="s">
        <v>52</v>
      </c>
      <c r="C9" s="177">
        <v>6.11</v>
      </c>
    </row>
    <row r="10" spans="1:3" ht="15.75">
      <c r="A10" s="26"/>
      <c r="C10" s="25"/>
    </row>
    <row r="11" spans="2:3" ht="19.5" thickBot="1">
      <c r="B11" s="24" t="s">
        <v>53</v>
      </c>
      <c r="C11" s="176">
        <v>88</v>
      </c>
    </row>
    <row r="12" spans="3:4" ht="31.5" customHeight="1" thickTop="1">
      <c r="C12" s="70"/>
      <c r="D12" s="28" t="s">
        <v>54</v>
      </c>
    </row>
    <row r="13" spans="1:4" ht="30" customHeight="1" thickBot="1">
      <c r="A13" s="54" t="s">
        <v>54</v>
      </c>
      <c r="B13" s="34" t="s">
        <v>71</v>
      </c>
      <c r="C13" s="71"/>
      <c r="D13" s="56">
        <f>ABS(DEGREES(ATAN((SIN(RADIANS(C11)))/(TAN(RADIANS(C7))*COS(RADIANS(C9-(1/(60*(TAN(RADIANS(C9+(7.31/((C9)+4.4))))))))-SIN(RADIANS(C9-(1/(60*(TAN(RADIANS(C9+(7.31/((C9)+4.4))))))))*COS(RADIANS(C11))))))))</f>
        <v>43.607487248855165</v>
      </c>
    </row>
    <row r="14" ht="16.5" thickTop="1">
      <c r="A14" s="32" t="s">
        <v>42</v>
      </c>
    </row>
    <row r="16" ht="16.5">
      <c r="B16" s="40" t="s">
        <v>72</v>
      </c>
    </row>
    <row r="17" ht="16.5">
      <c r="B17" s="72" t="s">
        <v>73</v>
      </c>
    </row>
    <row r="18" ht="17.25">
      <c r="B18" s="73"/>
    </row>
    <row r="19" ht="17.25">
      <c r="B19" s="73"/>
    </row>
    <row r="20" ht="19.5">
      <c r="A20" s="74" t="s">
        <v>74</v>
      </c>
    </row>
    <row r="21" spans="1:5" ht="18.75">
      <c r="A21" s="19" t="s">
        <v>75</v>
      </c>
      <c r="B21" s="69"/>
      <c r="C21" s="69"/>
      <c r="D21" s="69"/>
      <c r="E21" s="69"/>
    </row>
    <row r="22" spans="1:5" ht="21.75" thickBot="1">
      <c r="A22" s="20"/>
      <c r="E22" s="69"/>
    </row>
    <row r="23" spans="1:5" ht="27.75" customHeight="1" thickTop="1">
      <c r="A23" s="20"/>
      <c r="C23" s="21" t="s">
        <v>34</v>
      </c>
      <c r="E23" s="22" t="s">
        <v>55</v>
      </c>
    </row>
    <row r="24" spans="1:5" ht="18.75">
      <c r="A24" s="23" t="s">
        <v>759</v>
      </c>
      <c r="B24" s="24" t="s">
        <v>46</v>
      </c>
      <c r="C24" s="177">
        <v>47</v>
      </c>
      <c r="E24" s="69"/>
    </row>
    <row r="25" spans="1:5" ht="15.75">
      <c r="A25" s="26" t="s">
        <v>37</v>
      </c>
      <c r="B25" s="52"/>
      <c r="C25" s="53"/>
      <c r="E25" s="69"/>
    </row>
    <row r="26" spans="1:5" ht="18.75">
      <c r="A26" s="26" t="s">
        <v>39</v>
      </c>
      <c r="B26" s="24" t="s">
        <v>52</v>
      </c>
      <c r="C26" s="177">
        <v>0</v>
      </c>
      <c r="E26" s="69"/>
    </row>
    <row r="27" spans="1:5" ht="15.75">
      <c r="A27" s="26"/>
      <c r="C27" s="25"/>
      <c r="E27" s="69"/>
    </row>
    <row r="28" spans="2:5" ht="19.5" thickBot="1">
      <c r="B28" s="24" t="s">
        <v>45</v>
      </c>
      <c r="C28" s="176">
        <v>-29</v>
      </c>
      <c r="E28" s="69"/>
    </row>
    <row r="29" spans="3:4" ht="29.25" customHeight="1" thickTop="1">
      <c r="C29" s="70"/>
      <c r="D29" s="28" t="s">
        <v>54</v>
      </c>
    </row>
    <row r="30" spans="1:4" ht="29.25" customHeight="1" thickBot="1">
      <c r="A30" s="54" t="s">
        <v>54</v>
      </c>
      <c r="B30" s="34" t="s">
        <v>71</v>
      </c>
      <c r="C30" s="71"/>
      <c r="D30" s="56">
        <f>DEGREES(ACOS((((SIN(RADIANS(C24)))-((SIN(RADIANS(C28)))*(SIN(RADIANS((C26)-(1/(60*(TAN(RADIANS((C26)+(7.31/((C26)+4.4))))))))))))/((COS(RADIANS(C28)))*(COS(RADIANS((C26)-(1/(60*(TAN(RADIANS((C26)+(7.31/((C26)+4.4))))))))))))))</f>
        <v>33.83146200961414</v>
      </c>
    </row>
    <row r="31" ht="16.5" thickTop="1">
      <c r="A31" s="32" t="s">
        <v>42</v>
      </c>
    </row>
    <row r="32" ht="15.75">
      <c r="A32" s="32"/>
    </row>
    <row r="33" ht="16.5">
      <c r="B33" s="72" t="s">
        <v>76</v>
      </c>
    </row>
    <row r="34" ht="16.5">
      <c r="B34" s="72" t="s">
        <v>77</v>
      </c>
    </row>
  </sheetData>
  <sheetProtection sheet="1" objects="1" scenarios="1" selectLockedCells="1"/>
  <printOptions/>
  <pageMargins left="0.7" right="0.7" top="0.787401575" bottom="0.7874015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FFC000"/>
  </sheetPr>
  <dimension ref="A1:I55"/>
  <sheetViews>
    <sheetView zoomScalePageLayoutView="0" workbookViewId="0" topLeftCell="A1">
      <selection activeCell="C11" sqref="C11"/>
    </sheetView>
  </sheetViews>
  <sheetFormatPr defaultColWidth="11.57421875" defaultRowHeight="15"/>
  <cols>
    <col min="1" max="1" width="14.8515625" style="40" customWidth="1"/>
    <col min="2" max="2" width="36.28125" style="40" customWidth="1"/>
    <col min="3" max="3" width="12.00390625" style="40" customWidth="1"/>
    <col min="4" max="4" width="17.28125" style="40" customWidth="1"/>
    <col min="5" max="16384" width="11.57421875" style="40" customWidth="1"/>
  </cols>
  <sheetData>
    <row r="1" spans="1:9" ht="28.5" customHeight="1">
      <c r="A1" s="75" t="s">
        <v>78</v>
      </c>
      <c r="B1" s="76"/>
      <c r="C1" s="76"/>
      <c r="D1" s="76"/>
      <c r="E1" s="76"/>
      <c r="F1" s="76"/>
      <c r="G1" s="76"/>
      <c r="H1" s="77"/>
      <c r="I1" s="77"/>
    </row>
    <row r="2" spans="1:9" ht="20.25" customHeight="1">
      <c r="A2" s="221" t="s">
        <v>1033</v>
      </c>
      <c r="B2" s="76"/>
      <c r="C2" s="76"/>
      <c r="D2" s="76"/>
      <c r="E2" s="76"/>
      <c r="F2" s="76"/>
      <c r="G2" s="76"/>
      <c r="H2" s="77"/>
      <c r="I2" s="77"/>
    </row>
    <row r="3" spans="1:9" ht="20.25" customHeight="1">
      <c r="A3" s="78"/>
      <c r="B3" s="77"/>
      <c r="C3" s="77"/>
      <c r="D3" s="77"/>
      <c r="E3" s="77"/>
      <c r="F3" s="77"/>
      <c r="G3" s="77"/>
      <c r="H3" s="77"/>
      <c r="I3" s="77"/>
    </row>
    <row r="4" ht="18.75">
      <c r="A4" s="219" t="s">
        <v>1024</v>
      </c>
    </row>
    <row r="5" ht="18">
      <c r="A5" s="219" t="s">
        <v>79</v>
      </c>
    </row>
    <row r="6" ht="18">
      <c r="A6" s="219" t="s">
        <v>1025</v>
      </c>
    </row>
    <row r="7" ht="18">
      <c r="A7" s="219" t="s">
        <v>80</v>
      </c>
    </row>
    <row r="8" ht="18">
      <c r="A8" s="19"/>
    </row>
    <row r="9" ht="21" thickBot="1">
      <c r="A9" s="79"/>
    </row>
    <row r="10" spans="1:6" ht="35.25" customHeight="1" thickTop="1">
      <c r="A10" s="79"/>
      <c r="C10" s="189" t="s">
        <v>34</v>
      </c>
      <c r="F10" s="81"/>
    </row>
    <row r="11" spans="1:7" ht="24" customHeight="1" thickBot="1">
      <c r="A11" s="82" t="s">
        <v>81</v>
      </c>
      <c r="B11" s="196" t="s">
        <v>1005</v>
      </c>
      <c r="C11" s="203">
        <v>-40</v>
      </c>
      <c r="G11" s="84"/>
    </row>
    <row r="12" spans="1:4" ht="31.5" customHeight="1" thickTop="1">
      <c r="A12" s="85"/>
      <c r="D12" s="218" t="s">
        <v>41</v>
      </c>
    </row>
    <row r="13" spans="1:4" ht="29.25" customHeight="1" thickBot="1">
      <c r="A13" s="204" t="s">
        <v>41</v>
      </c>
      <c r="B13" s="201" t="s">
        <v>82</v>
      </c>
      <c r="C13" s="87"/>
      <c r="D13" s="197">
        <f>23.43929111-0.013004166*(C11)-0.0000001638*POWER(C11,2)+0.00000050361*POWER(C11,3)</f>
        <v>23.92696463</v>
      </c>
    </row>
    <row r="14" ht="15.75" thickTop="1">
      <c r="A14" s="88" t="s">
        <v>42</v>
      </c>
    </row>
    <row r="17" ht="22.5">
      <c r="A17" s="220" t="s">
        <v>1026</v>
      </c>
    </row>
    <row r="18" ht="18">
      <c r="A18" s="219" t="s">
        <v>83</v>
      </c>
    </row>
    <row r="19" ht="18.75" thickBot="1">
      <c r="A19" s="89"/>
    </row>
    <row r="20" spans="1:9" ht="24.75" customHeight="1" thickTop="1">
      <c r="A20" s="19"/>
      <c r="B20" s="202" t="s">
        <v>1006</v>
      </c>
      <c r="C20" s="90"/>
      <c r="D20" s="198">
        <f>D13</f>
        <v>23.92696463</v>
      </c>
      <c r="E20" s="91" t="s">
        <v>84</v>
      </c>
      <c r="I20"/>
    </row>
    <row r="21" spans="1:9" ht="18">
      <c r="A21" s="19"/>
      <c r="D21" s="92"/>
      <c r="I21"/>
    </row>
    <row r="22" spans="1:9" ht="24.75" customHeight="1" thickBot="1">
      <c r="A22" s="19"/>
      <c r="B22" s="202" t="s">
        <v>1007</v>
      </c>
      <c r="C22" s="90"/>
      <c r="D22" s="199">
        <f>-D13</f>
        <v>-23.92696463</v>
      </c>
      <c r="E22" s="91" t="s">
        <v>85</v>
      </c>
      <c r="I22"/>
    </row>
    <row r="23" ht="28.5" customHeight="1" thickTop="1"/>
    <row r="24" ht="18">
      <c r="A24" s="219" t="s">
        <v>1021</v>
      </c>
    </row>
    <row r="25" ht="18">
      <c r="A25" s="219" t="s">
        <v>1022</v>
      </c>
    </row>
    <row r="26" ht="20.25">
      <c r="A26" s="219" t="s">
        <v>1027</v>
      </c>
    </row>
    <row r="27" ht="18">
      <c r="A27" s="219" t="s">
        <v>1023</v>
      </c>
    </row>
    <row r="28" ht="18">
      <c r="A28" s="219" t="s">
        <v>1031</v>
      </c>
    </row>
    <row r="29" ht="26.25" customHeight="1" thickBot="1"/>
    <row r="30" spans="2:5" ht="19.5" thickTop="1">
      <c r="B30" s="202" t="s">
        <v>1008</v>
      </c>
      <c r="C30" s="90"/>
      <c r="D30" s="198">
        <f>D20*0.871</f>
        <v>20.84038619273</v>
      </c>
      <c r="E30" s="91" t="s">
        <v>487</v>
      </c>
    </row>
    <row r="31" ht="14.25">
      <c r="D31" s="92"/>
    </row>
    <row r="32" spans="2:5" ht="20.25">
      <c r="B32" s="202" t="s">
        <v>1009</v>
      </c>
      <c r="C32" s="90"/>
      <c r="D32" s="200">
        <f>D20*0.526</f>
        <v>12.58558339538</v>
      </c>
      <c r="E32" s="91" t="s">
        <v>488</v>
      </c>
    </row>
    <row r="33" ht="14.25">
      <c r="D33" s="92"/>
    </row>
    <row r="34" spans="2:5" ht="20.25">
      <c r="B34" s="202" t="s">
        <v>1010</v>
      </c>
      <c r="C34" s="90"/>
      <c r="D34" s="200">
        <f>-D20*0.484</f>
        <v>-11.58065088092</v>
      </c>
      <c r="E34" s="91" t="s">
        <v>489</v>
      </c>
    </row>
    <row r="35" ht="14.25">
      <c r="D35" s="92"/>
    </row>
    <row r="36" spans="2:5" ht="18.75">
      <c r="B36" s="202" t="s">
        <v>1011</v>
      </c>
      <c r="C36" s="90"/>
      <c r="D36" s="200">
        <f>-D20*0.858</f>
        <v>-20.52933565254</v>
      </c>
      <c r="E36" s="91" t="s">
        <v>490</v>
      </c>
    </row>
    <row r="37" ht="14.25">
      <c r="D37" s="92"/>
    </row>
    <row r="38" spans="2:7" ht="18.75">
      <c r="B38" s="202" t="s">
        <v>1012</v>
      </c>
      <c r="C38" s="90"/>
      <c r="D38" s="200">
        <f>D20*0.71</f>
        <v>16.9881448873</v>
      </c>
      <c r="E38" s="91" t="s">
        <v>481</v>
      </c>
      <c r="G38" s="219" t="s">
        <v>1029</v>
      </c>
    </row>
    <row r="39" ht="14.25">
      <c r="D39" s="92"/>
    </row>
    <row r="40" spans="2:7" ht="18.75">
      <c r="B40" s="202" t="s">
        <v>1013</v>
      </c>
      <c r="C40" s="90"/>
      <c r="D40" s="200">
        <f>-D20*0.71</f>
        <v>-16.9881448873</v>
      </c>
      <c r="E40" s="91" t="s">
        <v>482</v>
      </c>
      <c r="G40" s="219" t="s">
        <v>1030</v>
      </c>
    </row>
    <row r="41" spans="2:5" ht="18">
      <c r="B41" s="93"/>
      <c r="C41" s="94"/>
      <c r="D41" s="95"/>
      <c r="E41" s="91"/>
    </row>
    <row r="42" spans="2:7" ht="19.5" thickBot="1">
      <c r="B42" s="202" t="s">
        <v>1014</v>
      </c>
      <c r="C42" s="90"/>
      <c r="D42" s="199">
        <f>-D20*0.743</f>
        <v>-17.77773472009</v>
      </c>
      <c r="E42" s="91" t="s">
        <v>480</v>
      </c>
      <c r="G42" s="219" t="s">
        <v>1032</v>
      </c>
    </row>
    <row r="43" ht="15" thickTop="1"/>
    <row r="44" ht="15">
      <c r="A44"/>
    </row>
    <row r="45" ht="22.5">
      <c r="A45" s="219" t="s">
        <v>1028</v>
      </c>
    </row>
    <row r="46" ht="18">
      <c r="A46" s="219" t="s">
        <v>86</v>
      </c>
    </row>
    <row r="47" ht="18">
      <c r="A47" s="219" t="s">
        <v>87</v>
      </c>
    </row>
    <row r="48" ht="15.75" thickBot="1">
      <c r="B48"/>
    </row>
    <row r="49" spans="2:4" ht="19.5" thickTop="1">
      <c r="B49" s="202" t="s">
        <v>1015</v>
      </c>
      <c r="C49" s="90"/>
      <c r="D49" s="198">
        <f>D13+5.1452</f>
        <v>29.07216463</v>
      </c>
    </row>
    <row r="50" ht="14.25">
      <c r="D50" s="92"/>
    </row>
    <row r="51" spans="2:4" ht="18.75">
      <c r="B51" s="202" t="s">
        <v>1016</v>
      </c>
      <c r="C51" s="90"/>
      <c r="D51" s="200">
        <f>-D13-5.1452</f>
        <v>-29.07216463</v>
      </c>
    </row>
    <row r="52" spans="2:4" ht="15">
      <c r="B52"/>
      <c r="D52" s="92"/>
    </row>
    <row r="53" spans="2:4" ht="18.75">
      <c r="B53" s="202" t="s">
        <v>1017</v>
      </c>
      <c r="C53" s="90"/>
      <c r="D53" s="200">
        <f>D13-5.1452</f>
        <v>18.78176463</v>
      </c>
    </row>
    <row r="54" ht="14.25">
      <c r="D54" s="92"/>
    </row>
    <row r="55" spans="2:4" ht="19.5" thickBot="1">
      <c r="B55" s="202" t="s">
        <v>1018</v>
      </c>
      <c r="C55" s="90"/>
      <c r="D55" s="199">
        <f>-D13+5.1452</f>
        <v>-18.78176463</v>
      </c>
    </row>
    <row r="56" ht="15" thickTop="1"/>
  </sheetData>
  <sheetProtection sheet="1" objects="1" scenarios="1" selectLockedCells="1"/>
  <printOptions/>
  <pageMargins left="0.7" right="0.7" top="0.787401575" bottom="0.787401575" header="0.3" footer="0.3"/>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0" tint="-0.24997000396251678"/>
  </sheetPr>
  <dimension ref="A1:G15"/>
  <sheetViews>
    <sheetView zoomScalePageLayoutView="0" workbookViewId="0" topLeftCell="A1">
      <selection activeCell="C7" sqref="C7"/>
    </sheetView>
  </sheetViews>
  <sheetFormatPr defaultColWidth="11.421875" defaultRowHeight="15"/>
  <cols>
    <col min="1" max="1" width="18.140625" style="0" customWidth="1"/>
    <col min="2" max="2" width="40.57421875" style="0" customWidth="1"/>
    <col min="3" max="3" width="12.7109375" style="0" customWidth="1"/>
    <col min="4" max="4" width="17.28125" style="0" customWidth="1"/>
  </cols>
  <sheetData>
    <row r="1" spans="1:7" ht="36" customHeight="1">
      <c r="A1" s="96" t="s">
        <v>88</v>
      </c>
      <c r="B1" s="97"/>
      <c r="C1" s="97"/>
      <c r="D1" s="97"/>
      <c r="E1" s="77"/>
      <c r="F1" s="77"/>
      <c r="G1" s="77"/>
    </row>
    <row r="2" spans="1:7" ht="18">
      <c r="A2" s="19"/>
      <c r="B2" s="40"/>
      <c r="C2" s="40"/>
      <c r="D2" s="40"/>
      <c r="E2" s="40"/>
      <c r="F2" s="40"/>
      <c r="G2" s="40"/>
    </row>
    <row r="3" spans="1:7" ht="18">
      <c r="A3" s="19" t="s">
        <v>89</v>
      </c>
      <c r="B3" s="40"/>
      <c r="C3" s="40"/>
      <c r="D3" s="40"/>
      <c r="E3" s="40"/>
      <c r="F3" s="40"/>
      <c r="G3" s="40"/>
    </row>
    <row r="4" spans="1:7" ht="18">
      <c r="A4" s="19" t="s">
        <v>90</v>
      </c>
      <c r="B4" s="40"/>
      <c r="C4" s="40"/>
      <c r="D4" s="40"/>
      <c r="E4" s="40"/>
      <c r="F4" s="40"/>
      <c r="G4" s="40"/>
    </row>
    <row r="5" spans="1:7" ht="20.25" thickBot="1">
      <c r="A5" s="79"/>
      <c r="B5" s="40"/>
      <c r="C5" s="40"/>
      <c r="D5" s="40"/>
      <c r="E5" s="40"/>
      <c r="F5" s="40"/>
      <c r="G5" s="40"/>
    </row>
    <row r="6" spans="1:7" ht="31.5" customHeight="1" thickTop="1">
      <c r="A6" s="79"/>
      <c r="B6" s="40"/>
      <c r="C6" s="80" t="s">
        <v>34</v>
      </c>
      <c r="D6" s="40"/>
      <c r="E6" s="19" t="s">
        <v>55</v>
      </c>
      <c r="F6" s="81"/>
      <c r="G6" s="40"/>
    </row>
    <row r="7" spans="1:7" ht="18.75">
      <c r="A7" s="205" t="s">
        <v>81</v>
      </c>
      <c r="B7" s="99" t="s">
        <v>91</v>
      </c>
      <c r="C7" s="190">
        <v>606</v>
      </c>
      <c r="D7" s="40"/>
      <c r="E7" s="40"/>
      <c r="F7" s="40"/>
      <c r="G7" s="84"/>
    </row>
    <row r="8" spans="1:7" ht="18">
      <c r="A8" s="206" t="s">
        <v>92</v>
      </c>
      <c r="B8" s="100"/>
      <c r="C8" s="209"/>
      <c r="D8" s="40"/>
      <c r="E8" s="40"/>
      <c r="G8" s="84"/>
    </row>
    <row r="9" spans="1:7" ht="18.75">
      <c r="A9" s="206" t="s">
        <v>93</v>
      </c>
      <c r="B9" s="83" t="s">
        <v>94</v>
      </c>
      <c r="C9" s="190">
        <v>790</v>
      </c>
      <c r="D9" s="40"/>
      <c r="E9" s="40"/>
      <c r="F9" s="40"/>
      <c r="G9" s="84"/>
    </row>
    <row r="10" spans="1:7" ht="18">
      <c r="A10" s="98"/>
      <c r="B10" s="101"/>
      <c r="C10" s="209"/>
      <c r="D10" s="40"/>
      <c r="E10" s="40"/>
      <c r="F10" s="40"/>
      <c r="G10" s="84"/>
    </row>
    <row r="11" spans="1:7" ht="19.5" thickBot="1">
      <c r="A11" s="98"/>
      <c r="B11" s="83" t="s">
        <v>95</v>
      </c>
      <c r="C11" s="191">
        <v>9200</v>
      </c>
      <c r="D11" s="40"/>
      <c r="E11" s="40"/>
      <c r="F11" s="40"/>
      <c r="G11" s="84"/>
    </row>
    <row r="12" spans="1:7" ht="32.25" customHeight="1" thickTop="1">
      <c r="A12" s="40"/>
      <c r="B12" s="40"/>
      <c r="C12" s="40"/>
      <c r="D12" s="86" t="s">
        <v>54</v>
      </c>
      <c r="E12" s="40"/>
      <c r="F12" s="40"/>
      <c r="G12" s="40"/>
    </row>
    <row r="13" spans="1:7" ht="24" customHeight="1" thickBot="1">
      <c r="A13" s="204" t="s">
        <v>54</v>
      </c>
      <c r="B13" s="202" t="s">
        <v>1019</v>
      </c>
      <c r="C13" s="87"/>
      <c r="D13" s="208">
        <f>DEGREES(ATAN((((C9)-(C7))-((0.43*POWER(C11,2))/6370000))/(C11)))</f>
        <v>1.1101938806949667</v>
      </c>
      <c r="E13" s="40"/>
      <c r="F13" s="40"/>
      <c r="G13" s="40"/>
    </row>
    <row r="14" spans="1:7" ht="16.5" thickTop="1">
      <c r="A14" s="207" t="s">
        <v>42</v>
      </c>
      <c r="B14" s="40"/>
      <c r="C14" s="40"/>
      <c r="D14" s="40"/>
      <c r="E14" s="40"/>
      <c r="F14" s="40"/>
      <c r="G14" s="40"/>
    </row>
    <row r="15" spans="1:7" ht="15">
      <c r="A15" s="40"/>
      <c r="B15" s="40"/>
      <c r="C15" s="40"/>
      <c r="D15" s="40"/>
      <c r="E15" s="40"/>
      <c r="F15" s="40"/>
      <c r="G15" s="40"/>
    </row>
  </sheetData>
  <sheetProtection sheet="1" objects="1" scenarios="1" selectLockedCells="1"/>
  <printOptions/>
  <pageMargins left="0.7" right="0.7" top="0.787401575" bottom="0.787401575" header="0.3" footer="0.3"/>
  <pageSetup horizontalDpi="1200" verticalDpi="12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O371"/>
  <sheetViews>
    <sheetView zoomScalePageLayoutView="0" workbookViewId="0" topLeftCell="A1">
      <selection activeCell="N10" sqref="N10"/>
    </sheetView>
  </sheetViews>
  <sheetFormatPr defaultColWidth="11.421875" defaultRowHeight="15"/>
  <cols>
    <col min="1" max="1" width="11.7109375" style="0" customWidth="1"/>
    <col min="2" max="2" width="17.28125" style="0" customWidth="1"/>
    <col min="3" max="3" width="14.00390625" style="0" customWidth="1"/>
    <col min="4" max="4" width="14.57421875" style="0" customWidth="1"/>
    <col min="5" max="5" width="14.140625" style="0" customWidth="1"/>
    <col min="6" max="6" width="13.28125" style="0" customWidth="1"/>
    <col min="7" max="7" width="14.8515625" style="0" customWidth="1"/>
    <col min="8" max="8" width="8.28125" style="0" customWidth="1"/>
    <col min="10" max="10" width="30.7109375" style="0" customWidth="1"/>
  </cols>
  <sheetData>
    <row r="1" spans="1:9" ht="37.5" customHeight="1">
      <c r="A1" s="102" t="s">
        <v>96</v>
      </c>
      <c r="B1" s="103"/>
      <c r="C1" s="103"/>
      <c r="D1" s="103"/>
      <c r="E1" s="104"/>
      <c r="F1" s="104"/>
      <c r="G1" s="104"/>
      <c r="H1" s="104"/>
      <c r="I1" s="69"/>
    </row>
    <row r="2" ht="14.25" customHeight="1"/>
    <row r="3" spans="1:7" s="107" customFormat="1" ht="34.5" customHeight="1">
      <c r="A3" s="105" t="s">
        <v>478</v>
      </c>
      <c r="B3" s="106" t="s">
        <v>97</v>
      </c>
      <c r="C3" s="106" t="s">
        <v>98</v>
      </c>
      <c r="D3" s="106" t="s">
        <v>99</v>
      </c>
      <c r="E3" s="106" t="s">
        <v>100</v>
      </c>
      <c r="F3" s="106" t="s">
        <v>101</v>
      </c>
      <c r="G3" s="106" t="s">
        <v>102</v>
      </c>
    </row>
    <row r="4" spans="1:15" ht="17.25">
      <c r="A4" s="108" t="s">
        <v>103</v>
      </c>
      <c r="B4" s="109">
        <v>-23.07112</v>
      </c>
      <c r="C4" s="110">
        <f>B4*1.00563</f>
        <v>-23.2010104056</v>
      </c>
      <c r="D4" s="111">
        <f>B4*1.0109</f>
        <v>-23.322595208</v>
      </c>
      <c r="E4" s="111">
        <f>B4*1.0161</f>
        <v>-23.442565032</v>
      </c>
      <c r="F4" s="111">
        <f>B4*1.0209</f>
        <v>-23.553306407999997</v>
      </c>
      <c r="G4" s="111">
        <f>B4*1.0251</f>
        <v>-23.650205112</v>
      </c>
      <c r="H4" s="112"/>
      <c r="I4" s="112"/>
      <c r="J4" s="112"/>
      <c r="K4" s="112"/>
      <c r="L4" s="113"/>
      <c r="M4" s="113"/>
      <c r="N4" s="113"/>
      <c r="O4" s="113"/>
    </row>
    <row r="5" spans="1:15" ht="17.25">
      <c r="A5" s="108" t="s">
        <v>104</v>
      </c>
      <c r="B5" s="109">
        <v>-22.99182</v>
      </c>
      <c r="C5" s="110">
        <f aca="true" t="shared" si="0" ref="C5:C68">B5*1.00563</f>
        <v>-23.121263946600003</v>
      </c>
      <c r="D5" s="111">
        <f aca="true" t="shared" si="1" ref="D5:D68">B5*1.0109</f>
        <v>-23.242430837999997</v>
      </c>
      <c r="E5" s="111">
        <f aca="true" t="shared" si="2" ref="E5:E68">B5*1.0161</f>
        <v>-23.361988302</v>
      </c>
      <c r="F5" s="111">
        <f aca="true" t="shared" si="3" ref="F5:F68">B5*1.0209</f>
        <v>-23.472349037999997</v>
      </c>
      <c r="G5" s="111">
        <f aca="true" t="shared" si="4" ref="G5:G68">B5*1.0251</f>
        <v>-23.568914682</v>
      </c>
      <c r="H5" s="112"/>
      <c r="I5" s="112"/>
      <c r="J5" s="112"/>
      <c r="K5" s="112"/>
      <c r="L5" s="113"/>
      <c r="M5" s="113"/>
      <c r="N5" s="113"/>
      <c r="O5" s="113"/>
    </row>
    <row r="6" spans="1:15" ht="17.25">
      <c r="A6" s="108" t="s">
        <v>105</v>
      </c>
      <c r="B6" s="109">
        <v>-22.90488</v>
      </c>
      <c r="C6" s="110">
        <f t="shared" si="0"/>
        <v>-23.0338344744</v>
      </c>
      <c r="D6" s="111">
        <f t="shared" si="1"/>
        <v>-23.154543191999995</v>
      </c>
      <c r="E6" s="111">
        <f t="shared" si="2"/>
        <v>-23.273648568</v>
      </c>
      <c r="F6" s="111">
        <f t="shared" si="3"/>
        <v>-23.383591991999996</v>
      </c>
      <c r="G6" s="111">
        <f t="shared" si="4"/>
        <v>-23.479792487999998</v>
      </c>
      <c r="H6" s="112"/>
      <c r="I6" s="112"/>
      <c r="J6" s="112"/>
      <c r="K6" s="112"/>
      <c r="L6" s="113"/>
      <c r="M6" s="113"/>
      <c r="N6" s="113"/>
      <c r="O6" s="113"/>
    </row>
    <row r="7" spans="1:15" ht="17.25">
      <c r="A7" s="108" t="s">
        <v>106</v>
      </c>
      <c r="B7" s="109">
        <v>-22.81033</v>
      </c>
      <c r="C7" s="110">
        <f t="shared" si="0"/>
        <v>-22.9387521579</v>
      </c>
      <c r="D7" s="111">
        <f t="shared" si="1"/>
        <v>-23.058962596999997</v>
      </c>
      <c r="E7" s="111">
        <f t="shared" si="2"/>
        <v>-23.177576313</v>
      </c>
      <c r="F7" s="111">
        <f t="shared" si="3"/>
        <v>-23.287065896999998</v>
      </c>
      <c r="G7" s="111">
        <f t="shared" si="4"/>
        <v>-23.382869282999998</v>
      </c>
      <c r="H7" s="112"/>
      <c r="I7" s="112"/>
      <c r="J7" s="112"/>
      <c r="K7" s="112"/>
      <c r="L7" s="113"/>
      <c r="M7" s="113"/>
      <c r="N7" s="113"/>
      <c r="O7" s="113"/>
    </row>
    <row r="8" spans="1:15" ht="17.25">
      <c r="A8" s="108" t="s">
        <v>107</v>
      </c>
      <c r="B8" s="109">
        <v>-22.70823</v>
      </c>
      <c r="C8" s="110">
        <f t="shared" si="0"/>
        <v>-22.8360773349</v>
      </c>
      <c r="D8" s="111">
        <f t="shared" si="1"/>
        <v>-22.955749707</v>
      </c>
      <c r="E8" s="111">
        <f t="shared" si="2"/>
        <v>-23.073832503000002</v>
      </c>
      <c r="F8" s="111">
        <f t="shared" si="3"/>
        <v>-23.182832007</v>
      </c>
      <c r="G8" s="111">
        <f t="shared" si="4"/>
        <v>-23.278206573</v>
      </c>
      <c r="H8" s="112"/>
      <c r="I8" s="112"/>
      <c r="J8" s="112"/>
      <c r="K8" s="112"/>
      <c r="L8" s="113"/>
      <c r="M8" s="113"/>
      <c r="N8" s="113"/>
      <c r="O8" s="113"/>
    </row>
    <row r="9" spans="1:15" ht="17.25">
      <c r="A9" s="108" t="s">
        <v>108</v>
      </c>
      <c r="B9" s="109">
        <v>-22.59862</v>
      </c>
      <c r="C9" s="110">
        <f t="shared" si="0"/>
        <v>-22.725850230600003</v>
      </c>
      <c r="D9" s="111">
        <f t="shared" si="1"/>
        <v>-22.844944958</v>
      </c>
      <c r="E9" s="111">
        <f t="shared" si="2"/>
        <v>-22.962457782</v>
      </c>
      <c r="F9" s="111">
        <f t="shared" si="3"/>
        <v>-23.070931157999997</v>
      </c>
      <c r="G9" s="111">
        <f t="shared" si="4"/>
        <v>-23.165845362</v>
      </c>
      <c r="H9" s="112"/>
      <c r="I9" s="112"/>
      <c r="J9" s="112"/>
      <c r="K9" s="112"/>
      <c r="L9" s="113"/>
      <c r="M9" s="113"/>
      <c r="N9" s="113"/>
      <c r="O9" s="113"/>
    </row>
    <row r="10" spans="1:15" ht="17.25">
      <c r="A10" s="108" t="s">
        <v>109</v>
      </c>
      <c r="B10" s="109">
        <v>-22.48157</v>
      </c>
      <c r="C10" s="110">
        <f t="shared" si="0"/>
        <v>-22.608141239100004</v>
      </c>
      <c r="D10" s="111">
        <f t="shared" si="1"/>
        <v>-22.726619112999998</v>
      </c>
      <c r="E10" s="111">
        <f t="shared" si="2"/>
        <v>-22.843523277000003</v>
      </c>
      <c r="F10" s="111">
        <f t="shared" si="3"/>
        <v>-22.951434813</v>
      </c>
      <c r="G10" s="111">
        <f t="shared" si="4"/>
        <v>-23.045857407</v>
      </c>
      <c r="H10" s="112"/>
      <c r="I10" s="112"/>
      <c r="J10" s="112"/>
      <c r="K10" s="112"/>
      <c r="L10" s="113"/>
      <c r="M10" s="113"/>
      <c r="N10" s="113"/>
      <c r="O10" s="113"/>
    </row>
    <row r="11" spans="1:15" ht="17.25">
      <c r="A11" s="108" t="s">
        <v>110</v>
      </c>
      <c r="B11" s="109">
        <v>-22.35712</v>
      </c>
      <c r="C11" s="110">
        <f t="shared" si="0"/>
        <v>-22.4829905856</v>
      </c>
      <c r="D11" s="111">
        <f t="shared" si="1"/>
        <v>-22.600812607999995</v>
      </c>
      <c r="E11" s="111">
        <f t="shared" si="2"/>
        <v>-22.717069631999998</v>
      </c>
      <c r="F11" s="111">
        <f t="shared" si="3"/>
        <v>-22.824383807999997</v>
      </c>
      <c r="G11" s="111">
        <f t="shared" si="4"/>
        <v>-22.918283711999997</v>
      </c>
      <c r="H11" s="112"/>
      <c r="I11" s="112"/>
      <c r="J11" s="112"/>
      <c r="K11" s="112"/>
      <c r="L11" s="113"/>
      <c r="M11" s="113"/>
      <c r="N11" s="113"/>
      <c r="O11" s="113"/>
    </row>
    <row r="12" spans="1:15" ht="17.25">
      <c r="A12" s="108" t="s">
        <v>111</v>
      </c>
      <c r="B12" s="109">
        <v>-22.22533</v>
      </c>
      <c r="C12" s="110">
        <f t="shared" si="0"/>
        <v>-22.3504586079</v>
      </c>
      <c r="D12" s="111">
        <f t="shared" si="1"/>
        <v>-22.467586096999998</v>
      </c>
      <c r="E12" s="111">
        <f t="shared" si="2"/>
        <v>-22.583157813</v>
      </c>
      <c r="F12" s="111">
        <f t="shared" si="3"/>
        <v>-22.689839396999997</v>
      </c>
      <c r="G12" s="111">
        <f t="shared" si="4"/>
        <v>-22.783185782999997</v>
      </c>
      <c r="H12" s="112"/>
      <c r="I12" s="112"/>
      <c r="J12" s="112"/>
      <c r="K12" s="112"/>
      <c r="L12" s="113"/>
      <c r="M12" s="113"/>
      <c r="N12" s="113"/>
      <c r="O12" s="113"/>
    </row>
    <row r="13" spans="1:15" ht="17.25">
      <c r="A13" s="108" t="s">
        <v>112</v>
      </c>
      <c r="B13" s="109">
        <v>-22.08628</v>
      </c>
      <c r="C13" s="110">
        <f t="shared" si="0"/>
        <v>-22.2106257564</v>
      </c>
      <c r="D13" s="111">
        <f t="shared" si="1"/>
        <v>-22.327020451999996</v>
      </c>
      <c r="E13" s="111">
        <f t="shared" si="2"/>
        <v>-22.441869108</v>
      </c>
      <c r="F13" s="111">
        <f t="shared" si="3"/>
        <v>-22.547883252</v>
      </c>
      <c r="G13" s="111">
        <f t="shared" si="4"/>
        <v>-22.640645627999998</v>
      </c>
      <c r="H13" s="112"/>
      <c r="I13" s="112"/>
      <c r="J13" s="112"/>
      <c r="K13" s="112"/>
      <c r="L13" s="113"/>
      <c r="M13" s="113"/>
      <c r="N13" s="113"/>
      <c r="O13" s="113"/>
    </row>
    <row r="14" spans="1:15" ht="17.25">
      <c r="A14" s="108" t="s">
        <v>113</v>
      </c>
      <c r="B14" s="109">
        <v>-21.94003</v>
      </c>
      <c r="C14" s="110">
        <f t="shared" si="0"/>
        <v>-22.0635523689</v>
      </c>
      <c r="D14" s="111">
        <f t="shared" si="1"/>
        <v>-22.179176326999997</v>
      </c>
      <c r="E14" s="111">
        <f t="shared" si="2"/>
        <v>-22.293264483</v>
      </c>
      <c r="F14" s="111">
        <f t="shared" si="3"/>
        <v>-22.398576626999997</v>
      </c>
      <c r="G14" s="111">
        <f t="shared" si="4"/>
        <v>-22.490724753</v>
      </c>
      <c r="H14" s="112"/>
      <c r="I14" s="112"/>
      <c r="J14" s="112"/>
      <c r="K14" s="112"/>
      <c r="L14" s="113"/>
      <c r="M14" s="113"/>
      <c r="N14" s="113"/>
      <c r="O14" s="113"/>
    </row>
    <row r="15" spans="1:15" ht="17.25">
      <c r="A15" s="108" t="s">
        <v>114</v>
      </c>
      <c r="B15" s="109">
        <v>-21.78665</v>
      </c>
      <c r="C15" s="110">
        <f t="shared" si="0"/>
        <v>-21.909308839500003</v>
      </c>
      <c r="D15" s="111">
        <f t="shared" si="1"/>
        <v>-22.024124484999998</v>
      </c>
      <c r="E15" s="111">
        <f t="shared" si="2"/>
        <v>-22.137415065000003</v>
      </c>
      <c r="F15" s="111">
        <f t="shared" si="3"/>
        <v>-22.241990985</v>
      </c>
      <c r="G15" s="111">
        <f t="shared" si="4"/>
        <v>-22.333494915</v>
      </c>
      <c r="H15" s="112"/>
      <c r="I15" s="112"/>
      <c r="J15" s="112"/>
      <c r="K15" s="112"/>
      <c r="L15" s="113"/>
      <c r="M15" s="113"/>
      <c r="N15" s="113"/>
      <c r="O15" s="113"/>
    </row>
    <row r="16" spans="1:15" ht="17.25">
      <c r="A16" s="108" t="s">
        <v>115</v>
      </c>
      <c r="B16" s="109">
        <v>-21.6262</v>
      </c>
      <c r="C16" s="110">
        <f t="shared" si="0"/>
        <v>-21.747955506</v>
      </c>
      <c r="D16" s="111">
        <f t="shared" si="1"/>
        <v>-21.861925579999998</v>
      </c>
      <c r="E16" s="111">
        <f t="shared" si="2"/>
        <v>-21.97438182</v>
      </c>
      <c r="F16" s="111">
        <f t="shared" si="3"/>
        <v>-22.078187579999998</v>
      </c>
      <c r="G16" s="111">
        <f t="shared" si="4"/>
        <v>-22.169017619999998</v>
      </c>
      <c r="H16" s="112"/>
      <c r="I16" s="112"/>
      <c r="J16" s="112"/>
      <c r="K16" s="112"/>
      <c r="L16" s="113"/>
      <c r="M16" s="113"/>
      <c r="N16" s="113"/>
      <c r="O16" s="113"/>
    </row>
    <row r="17" spans="1:15" ht="17.25">
      <c r="A17" s="108" t="s">
        <v>116</v>
      </c>
      <c r="B17" s="109">
        <v>-21.45878</v>
      </c>
      <c r="C17" s="110">
        <f t="shared" si="0"/>
        <v>-21.5795929314</v>
      </c>
      <c r="D17" s="111">
        <f t="shared" si="1"/>
        <v>-21.692680702</v>
      </c>
      <c r="E17" s="111">
        <f t="shared" si="2"/>
        <v>-21.804266358</v>
      </c>
      <c r="F17" s="111">
        <f t="shared" si="3"/>
        <v>-21.907268502</v>
      </c>
      <c r="G17" s="111">
        <f t="shared" si="4"/>
        <v>-21.997395378</v>
      </c>
      <c r="H17" s="112"/>
      <c r="I17" s="112"/>
      <c r="J17" s="112"/>
      <c r="K17" s="112"/>
      <c r="L17" s="113"/>
      <c r="M17" s="113"/>
      <c r="N17" s="113"/>
      <c r="O17" s="113"/>
    </row>
    <row r="18" spans="1:15" ht="17.25">
      <c r="A18" s="108" t="s">
        <v>117</v>
      </c>
      <c r="B18" s="109">
        <v>-21.28445</v>
      </c>
      <c r="C18" s="110">
        <f t="shared" si="0"/>
        <v>-21.4042814535</v>
      </c>
      <c r="D18" s="111">
        <f t="shared" si="1"/>
        <v>-21.516450504999998</v>
      </c>
      <c r="E18" s="111">
        <f t="shared" si="2"/>
        <v>-21.627129645</v>
      </c>
      <c r="F18" s="111">
        <f t="shared" si="3"/>
        <v>-21.729295004999997</v>
      </c>
      <c r="G18" s="111">
        <f t="shared" si="4"/>
        <v>-21.818689694999996</v>
      </c>
      <c r="H18" s="112"/>
      <c r="I18" s="112"/>
      <c r="J18" s="112"/>
      <c r="K18" s="112"/>
      <c r="L18" s="113"/>
      <c r="M18" s="113"/>
      <c r="N18" s="113"/>
      <c r="O18" s="113"/>
    </row>
    <row r="19" spans="1:15" ht="17.25">
      <c r="A19" s="108" t="s">
        <v>118</v>
      </c>
      <c r="B19" s="109">
        <v>-21.10331</v>
      </c>
      <c r="C19" s="110">
        <f t="shared" si="0"/>
        <v>-21.222121635300002</v>
      </c>
      <c r="D19" s="111">
        <f t="shared" si="1"/>
        <v>-21.333336079</v>
      </c>
      <c r="E19" s="111">
        <f t="shared" si="2"/>
        <v>-21.443073291</v>
      </c>
      <c r="F19" s="111">
        <f t="shared" si="3"/>
        <v>-21.544369179</v>
      </c>
      <c r="G19" s="111">
        <f t="shared" si="4"/>
        <v>-21.633003081</v>
      </c>
      <c r="H19" s="112"/>
      <c r="I19" s="112"/>
      <c r="J19" s="112"/>
      <c r="K19" s="112"/>
      <c r="L19" s="113"/>
      <c r="M19" s="113"/>
      <c r="N19" s="113"/>
      <c r="O19" s="113"/>
    </row>
    <row r="20" spans="1:15" ht="17.25">
      <c r="A20" s="108" t="s">
        <v>119</v>
      </c>
      <c r="B20" s="109">
        <v>-20.91543</v>
      </c>
      <c r="C20" s="110">
        <f t="shared" si="0"/>
        <v>-21.0331838709</v>
      </c>
      <c r="D20" s="111">
        <f t="shared" si="1"/>
        <v>-21.143408187</v>
      </c>
      <c r="E20" s="111">
        <f t="shared" si="2"/>
        <v>-21.252168423</v>
      </c>
      <c r="F20" s="111">
        <f t="shared" si="3"/>
        <v>-21.352562487</v>
      </c>
      <c r="G20" s="111">
        <f t="shared" si="4"/>
        <v>-21.440407293</v>
      </c>
      <c r="H20" s="112"/>
      <c r="I20" s="112"/>
      <c r="J20" s="112"/>
      <c r="K20" s="112"/>
      <c r="L20" s="113"/>
      <c r="M20" s="113"/>
      <c r="N20" s="113"/>
      <c r="O20" s="113"/>
    </row>
    <row r="21" spans="1:15" ht="17.25">
      <c r="A21" s="108" t="s">
        <v>120</v>
      </c>
      <c r="B21" s="109">
        <v>-20.72092</v>
      </c>
      <c r="C21" s="110">
        <f t="shared" si="0"/>
        <v>-20.8375787796</v>
      </c>
      <c r="D21" s="111">
        <f t="shared" si="1"/>
        <v>-20.946778027999997</v>
      </c>
      <c r="E21" s="111">
        <f t="shared" si="2"/>
        <v>-21.054526812</v>
      </c>
      <c r="F21" s="111">
        <f t="shared" si="3"/>
        <v>-21.153987228</v>
      </c>
      <c r="G21" s="111">
        <f t="shared" si="4"/>
        <v>-21.241015091999998</v>
      </c>
      <c r="H21" s="112"/>
      <c r="I21" s="112"/>
      <c r="J21" s="112"/>
      <c r="K21" s="112"/>
      <c r="L21" s="113"/>
      <c r="M21" s="113"/>
      <c r="N21" s="113"/>
      <c r="O21" s="113"/>
    </row>
    <row r="22" spans="1:15" ht="17.25">
      <c r="A22" s="108" t="s">
        <v>121</v>
      </c>
      <c r="B22" s="109">
        <v>-20.51985</v>
      </c>
      <c r="C22" s="110">
        <f t="shared" si="0"/>
        <v>-20.6353767555</v>
      </c>
      <c r="D22" s="111">
        <f t="shared" si="1"/>
        <v>-20.743516365</v>
      </c>
      <c r="E22" s="111">
        <f t="shared" si="2"/>
        <v>-20.850219585</v>
      </c>
      <c r="F22" s="111">
        <f t="shared" si="3"/>
        <v>-20.948714865</v>
      </c>
      <c r="G22" s="111">
        <f t="shared" si="4"/>
        <v>-21.034898235</v>
      </c>
      <c r="H22" s="112"/>
      <c r="I22" s="112"/>
      <c r="J22" s="112"/>
      <c r="K22" s="112"/>
      <c r="L22" s="113"/>
      <c r="M22" s="113"/>
      <c r="N22" s="113"/>
      <c r="O22" s="113"/>
    </row>
    <row r="23" spans="1:15" ht="17.25">
      <c r="A23" s="108" t="s">
        <v>122</v>
      </c>
      <c r="B23" s="123">
        <v>-20.31233</v>
      </c>
      <c r="C23" s="124">
        <f t="shared" si="0"/>
        <v>-20.4266884179</v>
      </c>
      <c r="D23" s="125">
        <f t="shared" si="1"/>
        <v>-20.533734396999996</v>
      </c>
      <c r="E23" s="125">
        <f t="shared" si="2"/>
        <v>-20.639358512999998</v>
      </c>
      <c r="F23" s="125">
        <f t="shared" si="3"/>
        <v>-20.736857696999998</v>
      </c>
      <c r="G23" s="125">
        <f t="shared" si="4"/>
        <v>-20.822169482999996</v>
      </c>
      <c r="H23" s="258" t="s">
        <v>493</v>
      </c>
      <c r="I23" s="260"/>
      <c r="J23" s="260"/>
      <c r="K23" s="112"/>
      <c r="L23" s="113"/>
      <c r="M23" s="113"/>
      <c r="N23" s="113"/>
      <c r="O23" s="113"/>
    </row>
    <row r="24" spans="1:15" ht="17.25">
      <c r="A24" s="108" t="s">
        <v>123</v>
      </c>
      <c r="B24" s="109">
        <v>-20.09846</v>
      </c>
      <c r="C24" s="110">
        <f t="shared" si="0"/>
        <v>-20.2116143298</v>
      </c>
      <c r="D24" s="111">
        <f t="shared" si="1"/>
        <v>-20.317533213999997</v>
      </c>
      <c r="E24" s="111">
        <f t="shared" si="2"/>
        <v>-20.422045206</v>
      </c>
      <c r="F24" s="111">
        <f t="shared" si="3"/>
        <v>-20.518517814</v>
      </c>
      <c r="G24" s="111">
        <f t="shared" si="4"/>
        <v>-20.602931346</v>
      </c>
      <c r="H24" s="112"/>
      <c r="I24" s="112"/>
      <c r="J24" s="112"/>
      <c r="K24" s="112"/>
      <c r="L24" s="113"/>
      <c r="M24" s="113"/>
      <c r="N24" s="113"/>
      <c r="O24" s="113"/>
    </row>
    <row r="25" spans="1:15" ht="17.25">
      <c r="A25" s="108" t="s">
        <v>124</v>
      </c>
      <c r="B25" s="109">
        <v>-19.87832</v>
      </c>
      <c r="C25" s="110">
        <f t="shared" si="0"/>
        <v>-19.9902349416</v>
      </c>
      <c r="D25" s="111">
        <f t="shared" si="1"/>
        <v>-20.094993687999995</v>
      </c>
      <c r="E25" s="111">
        <f t="shared" si="2"/>
        <v>-20.198360951999998</v>
      </c>
      <c r="F25" s="111">
        <f t="shared" si="3"/>
        <v>-20.293776887999996</v>
      </c>
      <c r="G25" s="111">
        <f t="shared" si="4"/>
        <v>-20.377265831999996</v>
      </c>
      <c r="H25" s="112"/>
      <c r="I25" s="112"/>
      <c r="J25" s="112"/>
      <c r="K25" s="112"/>
      <c r="L25" s="113"/>
      <c r="M25" s="113"/>
      <c r="N25" s="113"/>
      <c r="O25" s="113"/>
    </row>
    <row r="26" spans="1:15" ht="17.25">
      <c r="A26" s="108" t="s">
        <v>125</v>
      </c>
      <c r="B26" s="109">
        <v>-19.652</v>
      </c>
      <c r="C26" s="110">
        <f t="shared" si="0"/>
        <v>-19.76264076</v>
      </c>
      <c r="D26" s="111">
        <f t="shared" si="1"/>
        <v>-19.8662068</v>
      </c>
      <c r="E26" s="111">
        <f t="shared" si="2"/>
        <v>-19.968397200000002</v>
      </c>
      <c r="F26" s="111">
        <f t="shared" si="3"/>
        <v>-20.0627268</v>
      </c>
      <c r="G26" s="111">
        <f t="shared" si="4"/>
        <v>-20.1452652</v>
      </c>
      <c r="H26" s="112"/>
      <c r="I26" s="112"/>
      <c r="J26" s="112"/>
      <c r="K26" s="112"/>
      <c r="L26" s="113"/>
      <c r="M26" s="113"/>
      <c r="N26" s="113"/>
      <c r="O26" s="113"/>
    </row>
    <row r="27" spans="1:15" ht="17.25">
      <c r="A27" s="108" t="s">
        <v>126</v>
      </c>
      <c r="B27" s="109">
        <v>-19.41961</v>
      </c>
      <c r="C27" s="110">
        <f t="shared" si="0"/>
        <v>-19.5289424043</v>
      </c>
      <c r="D27" s="111">
        <f t="shared" si="1"/>
        <v>-19.631283748999998</v>
      </c>
      <c r="E27" s="111">
        <f t="shared" si="2"/>
        <v>-19.732265720999997</v>
      </c>
      <c r="F27" s="111">
        <f t="shared" si="3"/>
        <v>-19.825479848999997</v>
      </c>
      <c r="G27" s="111">
        <f t="shared" si="4"/>
        <v>-19.907042210999997</v>
      </c>
      <c r="H27" s="112"/>
      <c r="I27" s="112"/>
      <c r="J27" s="112"/>
      <c r="K27" s="112"/>
      <c r="L27" s="113"/>
      <c r="M27" s="113"/>
      <c r="N27" s="113"/>
      <c r="O27" s="113"/>
    </row>
    <row r="28" spans="1:15" ht="17.25">
      <c r="A28" s="108" t="s">
        <v>127</v>
      </c>
      <c r="B28" s="109">
        <v>-19.18124</v>
      </c>
      <c r="C28" s="110">
        <f t="shared" si="0"/>
        <v>-19.2892303812</v>
      </c>
      <c r="D28" s="111">
        <f t="shared" si="1"/>
        <v>-19.390315515999998</v>
      </c>
      <c r="E28" s="111">
        <f t="shared" si="2"/>
        <v>-19.490057964</v>
      </c>
      <c r="F28" s="111">
        <f t="shared" si="3"/>
        <v>-19.582127915999997</v>
      </c>
      <c r="G28" s="111">
        <f t="shared" si="4"/>
        <v>-19.662689123999996</v>
      </c>
      <c r="H28" s="112"/>
      <c r="I28" s="112"/>
      <c r="J28" s="112"/>
      <c r="K28" s="112"/>
      <c r="L28" s="113"/>
      <c r="M28" s="113"/>
      <c r="N28" s="113"/>
      <c r="O28" s="113"/>
    </row>
    <row r="29" spans="1:15" ht="17.25">
      <c r="A29" s="108" t="s">
        <v>128</v>
      </c>
      <c r="B29" s="109">
        <v>-18.93698</v>
      </c>
      <c r="C29" s="110">
        <f t="shared" si="0"/>
        <v>-19.0435951974</v>
      </c>
      <c r="D29" s="111">
        <f t="shared" si="1"/>
        <v>-19.143393081999996</v>
      </c>
      <c r="E29" s="111">
        <f t="shared" si="2"/>
        <v>-19.241865378</v>
      </c>
      <c r="F29" s="111">
        <f t="shared" si="3"/>
        <v>-19.332762881999997</v>
      </c>
      <c r="G29" s="111">
        <f t="shared" si="4"/>
        <v>-19.412298197999995</v>
      </c>
      <c r="H29" s="112"/>
      <c r="I29" s="112"/>
      <c r="J29" s="112"/>
      <c r="K29" s="112"/>
      <c r="L29" s="113"/>
      <c r="M29" s="113"/>
      <c r="N29" s="113"/>
      <c r="O29" s="113"/>
    </row>
    <row r="30" spans="1:15" ht="17.25">
      <c r="A30" s="108" t="s">
        <v>129</v>
      </c>
      <c r="B30" s="109">
        <v>-18.68695</v>
      </c>
      <c r="C30" s="110">
        <f t="shared" si="0"/>
        <v>-18.7921575285</v>
      </c>
      <c r="D30" s="111">
        <f t="shared" si="1"/>
        <v>-18.890637754999997</v>
      </c>
      <c r="E30" s="111">
        <f t="shared" si="2"/>
        <v>-18.987809894999998</v>
      </c>
      <c r="F30" s="111">
        <f t="shared" si="3"/>
        <v>-19.077507254999997</v>
      </c>
      <c r="G30" s="111">
        <f t="shared" si="4"/>
        <v>-19.155992445</v>
      </c>
      <c r="H30" s="112"/>
      <c r="I30" s="112"/>
      <c r="J30" s="112"/>
      <c r="K30" s="112"/>
      <c r="L30" s="113"/>
      <c r="M30" s="113"/>
      <c r="N30" s="113"/>
      <c r="O30" s="113"/>
    </row>
    <row r="31" spans="1:15" ht="17.25">
      <c r="A31" s="108" t="s">
        <v>130</v>
      </c>
      <c r="B31" s="109">
        <v>-18.43123</v>
      </c>
      <c r="C31" s="110">
        <f t="shared" si="0"/>
        <v>-18.5349978249</v>
      </c>
      <c r="D31" s="111">
        <f t="shared" si="1"/>
        <v>-18.632130407</v>
      </c>
      <c r="E31" s="111">
        <f t="shared" si="2"/>
        <v>-18.727972803</v>
      </c>
      <c r="F31" s="111">
        <f t="shared" si="3"/>
        <v>-18.816442706999997</v>
      </c>
      <c r="G31" s="111">
        <f t="shared" si="4"/>
        <v>-18.893853872999998</v>
      </c>
      <c r="H31" s="112"/>
      <c r="I31" s="112"/>
      <c r="J31" s="112"/>
      <c r="K31" s="112"/>
      <c r="L31" s="113"/>
      <c r="M31" s="113"/>
      <c r="N31" s="113"/>
      <c r="O31" s="113"/>
    </row>
    <row r="32" spans="1:15" ht="17.25">
      <c r="A32" s="108" t="s">
        <v>131</v>
      </c>
      <c r="B32" s="109">
        <v>-18.16995</v>
      </c>
      <c r="C32" s="110">
        <f t="shared" si="0"/>
        <v>-18.2722468185</v>
      </c>
      <c r="D32" s="111">
        <f t="shared" si="1"/>
        <v>-18.368002455</v>
      </c>
      <c r="E32" s="111">
        <f t="shared" si="2"/>
        <v>-18.462486195</v>
      </c>
      <c r="F32" s="111">
        <f t="shared" si="3"/>
        <v>-18.549701955</v>
      </c>
      <c r="G32" s="111">
        <f t="shared" si="4"/>
        <v>-18.626015744999997</v>
      </c>
      <c r="H32" s="112"/>
      <c r="I32" s="112"/>
      <c r="J32" s="112"/>
      <c r="K32" s="112"/>
      <c r="L32" s="113"/>
      <c r="M32" s="113"/>
      <c r="N32" s="113"/>
      <c r="O32" s="113"/>
    </row>
    <row r="33" spans="1:15" ht="17.25">
      <c r="A33" s="108" t="s">
        <v>132</v>
      </c>
      <c r="B33" s="109">
        <v>-17.9032</v>
      </c>
      <c r="C33" s="110">
        <f t="shared" si="0"/>
        <v>-18.003995015999998</v>
      </c>
      <c r="D33" s="111">
        <f t="shared" si="1"/>
        <v>-18.098344879999996</v>
      </c>
      <c r="E33" s="111">
        <f t="shared" si="2"/>
        <v>-18.191441519999998</v>
      </c>
      <c r="F33" s="111">
        <f t="shared" si="3"/>
        <v>-18.27737688</v>
      </c>
      <c r="G33" s="111">
        <f t="shared" si="4"/>
        <v>-18.352570319999998</v>
      </c>
      <c r="H33" s="112"/>
      <c r="I33" s="112"/>
      <c r="J33" s="112"/>
      <c r="K33" s="112"/>
      <c r="L33" s="113"/>
      <c r="M33" s="113"/>
      <c r="N33" s="113"/>
      <c r="O33" s="113"/>
    </row>
    <row r="34" spans="1:15" ht="17.25">
      <c r="A34" s="108" t="s">
        <v>133</v>
      </c>
      <c r="B34" s="109">
        <v>-17.6311</v>
      </c>
      <c r="C34" s="110">
        <f t="shared" si="0"/>
        <v>-17.730363093</v>
      </c>
      <c r="D34" s="111">
        <f t="shared" si="1"/>
        <v>-17.82327899</v>
      </c>
      <c r="E34" s="111">
        <f t="shared" si="2"/>
        <v>-17.91496071</v>
      </c>
      <c r="F34" s="111">
        <f t="shared" si="3"/>
        <v>-17.999589989999997</v>
      </c>
      <c r="G34" s="111">
        <f t="shared" si="4"/>
        <v>-18.073640609999998</v>
      </c>
      <c r="H34" s="112"/>
      <c r="I34" s="112"/>
      <c r="J34" s="112"/>
      <c r="K34" s="112"/>
      <c r="L34" s="113"/>
      <c r="M34" s="113"/>
      <c r="N34" s="113"/>
      <c r="O34" s="113"/>
    </row>
    <row r="35" spans="1:15" ht="17.25">
      <c r="A35" s="108" t="s">
        <v>134</v>
      </c>
      <c r="B35" s="123">
        <v>-17.35377</v>
      </c>
      <c r="C35" s="124">
        <f t="shared" si="0"/>
        <v>-17.451471725100003</v>
      </c>
      <c r="D35" s="125">
        <f t="shared" si="1"/>
        <v>-17.542926093</v>
      </c>
      <c r="E35" s="125">
        <f t="shared" si="2"/>
        <v>-17.633165697000003</v>
      </c>
      <c r="F35" s="125">
        <f t="shared" si="3"/>
        <v>-17.716463793</v>
      </c>
      <c r="G35" s="125">
        <f t="shared" si="4"/>
        <v>-17.789349627</v>
      </c>
      <c r="H35" s="258" t="s">
        <v>501</v>
      </c>
      <c r="I35" s="260"/>
      <c r="J35" s="260"/>
      <c r="K35" s="112"/>
      <c r="L35" s="113"/>
      <c r="M35" s="113"/>
      <c r="N35" s="113"/>
      <c r="O35" s="113"/>
    </row>
    <row r="36" spans="1:15" ht="17.25">
      <c r="A36" s="108" t="s">
        <v>135</v>
      </c>
      <c r="B36" s="126">
        <v>-17.0713</v>
      </c>
      <c r="C36" s="127">
        <f t="shared" si="0"/>
        <v>-17.167411419</v>
      </c>
      <c r="D36" s="128">
        <f t="shared" si="1"/>
        <v>-17.257377169999998</v>
      </c>
      <c r="E36" s="128">
        <f t="shared" si="2"/>
        <v>-17.34614793</v>
      </c>
      <c r="F36" s="128">
        <f t="shared" si="3"/>
        <v>-17.42809017</v>
      </c>
      <c r="G36" s="128">
        <f t="shared" si="4"/>
        <v>-17.49978963</v>
      </c>
      <c r="H36" s="261" t="s">
        <v>502</v>
      </c>
      <c r="I36" s="262"/>
      <c r="J36" s="262"/>
      <c r="K36" s="112"/>
      <c r="L36" s="113"/>
      <c r="M36" s="113"/>
      <c r="N36" s="113"/>
      <c r="O36" s="113"/>
    </row>
    <row r="37" spans="1:15" ht="17.25">
      <c r="A37" s="108" t="s">
        <v>136</v>
      </c>
      <c r="B37" s="109">
        <v>-16.78382</v>
      </c>
      <c r="C37" s="110">
        <f t="shared" si="0"/>
        <v>-16.878312906599998</v>
      </c>
      <c r="D37" s="111">
        <f t="shared" si="1"/>
        <v>-16.966763637999996</v>
      </c>
      <c r="E37" s="111">
        <f t="shared" si="2"/>
        <v>-17.054039502</v>
      </c>
      <c r="F37" s="111">
        <f t="shared" si="3"/>
        <v>-17.134601838</v>
      </c>
      <c r="G37" s="111">
        <f t="shared" si="4"/>
        <v>-17.205093881999996</v>
      </c>
      <c r="H37" s="112"/>
      <c r="I37" s="112"/>
      <c r="J37" s="112"/>
      <c r="K37" s="112"/>
      <c r="L37" s="113"/>
      <c r="M37" s="113"/>
      <c r="N37" s="113"/>
      <c r="O37" s="113"/>
    </row>
    <row r="38" spans="1:15" ht="17.25" customHeight="1">
      <c r="A38" s="108" t="s">
        <v>137</v>
      </c>
      <c r="B38" s="123">
        <v>-16.49144</v>
      </c>
      <c r="C38" s="124">
        <f t="shared" si="0"/>
        <v>-16.5842868072</v>
      </c>
      <c r="D38" s="125">
        <f t="shared" si="1"/>
        <v>-16.671196696</v>
      </c>
      <c r="E38" s="125">
        <f t="shared" si="2"/>
        <v>-16.756952184</v>
      </c>
      <c r="F38" s="125">
        <f t="shared" si="3"/>
        <v>-16.836111096</v>
      </c>
      <c r="G38" s="125">
        <f t="shared" si="4"/>
        <v>-16.905375144</v>
      </c>
      <c r="H38" s="263" t="s">
        <v>1035</v>
      </c>
      <c r="I38" s="260"/>
      <c r="J38" s="260"/>
      <c r="K38" s="112"/>
      <c r="L38" s="113"/>
      <c r="M38" s="113"/>
      <c r="N38" s="113"/>
      <c r="O38" s="113"/>
    </row>
    <row r="39" spans="1:15" ht="17.25">
      <c r="A39" s="108" t="s">
        <v>138</v>
      </c>
      <c r="B39" s="109">
        <v>-16.19428</v>
      </c>
      <c r="C39" s="110">
        <f t="shared" si="0"/>
        <v>-16.2854537964</v>
      </c>
      <c r="D39" s="111">
        <f t="shared" si="1"/>
        <v>-16.370797651999997</v>
      </c>
      <c r="E39" s="111">
        <f t="shared" si="2"/>
        <v>-16.455007908</v>
      </c>
      <c r="F39" s="111">
        <f t="shared" si="3"/>
        <v>-16.532740452</v>
      </c>
      <c r="G39" s="111">
        <f t="shared" si="4"/>
        <v>-16.600756427999997</v>
      </c>
      <c r="H39" s="112"/>
      <c r="I39" s="112"/>
      <c r="J39" s="112"/>
      <c r="K39" s="112"/>
      <c r="L39" s="113"/>
      <c r="M39" s="113"/>
      <c r="N39" s="113"/>
      <c r="O39" s="113"/>
    </row>
    <row r="40" spans="1:15" ht="17.25">
      <c r="A40" s="108" t="s">
        <v>139</v>
      </c>
      <c r="B40" s="109">
        <v>-15.89245</v>
      </c>
      <c r="C40" s="110">
        <f t="shared" si="0"/>
        <v>-15.981924493500001</v>
      </c>
      <c r="D40" s="111">
        <f t="shared" si="1"/>
        <v>-16.065677705</v>
      </c>
      <c r="E40" s="111">
        <f t="shared" si="2"/>
        <v>-16.148318445</v>
      </c>
      <c r="F40" s="111">
        <f t="shared" si="3"/>
        <v>-16.224602205</v>
      </c>
      <c r="G40" s="111">
        <f t="shared" si="4"/>
        <v>-16.291350495</v>
      </c>
      <c r="H40" s="112"/>
      <c r="I40" s="112"/>
      <c r="J40" s="112"/>
      <c r="K40" s="112"/>
      <c r="L40" s="113"/>
      <c r="M40" s="113"/>
      <c r="N40" s="113"/>
      <c r="O40" s="113"/>
    </row>
    <row r="41" spans="1:15" ht="17.25">
      <c r="A41" s="108" t="s">
        <v>140</v>
      </c>
      <c r="B41" s="109">
        <v>-15.58607</v>
      </c>
      <c r="C41" s="110">
        <f t="shared" si="0"/>
        <v>-15.6738195741</v>
      </c>
      <c r="D41" s="111">
        <f t="shared" si="1"/>
        <v>-15.755958162999997</v>
      </c>
      <c r="E41" s="111">
        <f t="shared" si="2"/>
        <v>-15.837005727</v>
      </c>
      <c r="F41" s="111">
        <f t="shared" si="3"/>
        <v>-15.911818862999999</v>
      </c>
      <c r="G41" s="111">
        <f t="shared" si="4"/>
        <v>-15.977280356999998</v>
      </c>
      <c r="H41" s="112"/>
      <c r="I41" s="112"/>
      <c r="J41" s="112"/>
      <c r="K41" s="112"/>
      <c r="L41" s="113"/>
      <c r="M41" s="113"/>
      <c r="N41" s="113"/>
      <c r="O41" s="113"/>
    </row>
    <row r="42" spans="1:15" ht="17.25">
      <c r="A42" s="108" t="s">
        <v>141</v>
      </c>
      <c r="B42" s="109">
        <v>-15.27526</v>
      </c>
      <c r="C42" s="110">
        <f t="shared" si="0"/>
        <v>-15.361259713799999</v>
      </c>
      <c r="D42" s="111">
        <f t="shared" si="1"/>
        <v>-15.441760333999998</v>
      </c>
      <c r="E42" s="111">
        <f t="shared" si="2"/>
        <v>-15.521191686</v>
      </c>
      <c r="F42" s="111">
        <f t="shared" si="3"/>
        <v>-15.594512933999997</v>
      </c>
      <c r="G42" s="111">
        <f t="shared" si="4"/>
        <v>-15.658669025999998</v>
      </c>
      <c r="H42" s="112"/>
      <c r="I42" s="112"/>
      <c r="J42" s="112"/>
      <c r="K42" s="112"/>
      <c r="L42" s="113"/>
      <c r="M42" s="113"/>
      <c r="N42" s="113"/>
      <c r="O42" s="113"/>
    </row>
    <row r="43" spans="1:15" ht="17.25">
      <c r="A43" s="108" t="s">
        <v>142</v>
      </c>
      <c r="B43" s="109">
        <v>-14.96013</v>
      </c>
      <c r="C43" s="110">
        <f t="shared" si="0"/>
        <v>-15.044355531899999</v>
      </c>
      <c r="D43" s="111">
        <f t="shared" si="1"/>
        <v>-15.123195416999998</v>
      </c>
      <c r="E43" s="111">
        <f t="shared" si="2"/>
        <v>-15.200988093</v>
      </c>
      <c r="F43" s="111">
        <f t="shared" si="3"/>
        <v>-15.272796716999999</v>
      </c>
      <c r="G43" s="111">
        <f t="shared" si="4"/>
        <v>-15.335629262999998</v>
      </c>
      <c r="H43" s="112"/>
      <c r="I43" s="112"/>
      <c r="J43" s="112"/>
      <c r="K43" s="112"/>
      <c r="L43" s="113"/>
      <c r="M43" s="113"/>
      <c r="N43" s="113"/>
      <c r="O43" s="113"/>
    </row>
    <row r="44" spans="1:15" ht="17.25">
      <c r="A44" s="108" t="s">
        <v>143</v>
      </c>
      <c r="B44" s="109">
        <v>-14.6408</v>
      </c>
      <c r="C44" s="110">
        <f t="shared" si="0"/>
        <v>-14.723227704000001</v>
      </c>
      <c r="D44" s="111">
        <f t="shared" si="1"/>
        <v>-14.800384719999998</v>
      </c>
      <c r="E44" s="111">
        <f t="shared" si="2"/>
        <v>-14.87651688</v>
      </c>
      <c r="F44" s="111">
        <f t="shared" si="3"/>
        <v>-14.94679272</v>
      </c>
      <c r="G44" s="111">
        <f t="shared" si="4"/>
        <v>-15.00828408</v>
      </c>
      <c r="H44" s="112"/>
      <c r="I44" s="112"/>
      <c r="J44" s="112"/>
      <c r="K44" s="112"/>
      <c r="L44" s="113"/>
      <c r="M44" s="113"/>
      <c r="N44" s="113"/>
      <c r="O44" s="113"/>
    </row>
    <row r="45" spans="1:15" ht="17.25">
      <c r="A45" s="108" t="s">
        <v>144</v>
      </c>
      <c r="B45" s="109">
        <v>-14.31739</v>
      </c>
      <c r="C45" s="110">
        <f t="shared" si="0"/>
        <v>-14.3979969057</v>
      </c>
      <c r="D45" s="111">
        <f t="shared" si="1"/>
        <v>-14.473449550999998</v>
      </c>
      <c r="E45" s="111">
        <f t="shared" si="2"/>
        <v>-14.547899979</v>
      </c>
      <c r="F45" s="111">
        <f t="shared" si="3"/>
        <v>-14.616623450999999</v>
      </c>
      <c r="G45" s="111">
        <f t="shared" si="4"/>
        <v>-14.676756488999999</v>
      </c>
      <c r="H45" s="112"/>
      <c r="I45" s="112"/>
      <c r="J45" s="112"/>
      <c r="K45" s="112"/>
      <c r="L45" s="113"/>
      <c r="M45" s="113"/>
      <c r="N45" s="113"/>
      <c r="O45" s="113"/>
    </row>
    <row r="46" spans="1:15" ht="17.25">
      <c r="A46" s="108" t="s">
        <v>145</v>
      </c>
      <c r="B46" s="109">
        <v>-13.99003</v>
      </c>
      <c r="C46" s="110">
        <f t="shared" si="0"/>
        <v>-14.068793868900002</v>
      </c>
      <c r="D46" s="111">
        <f t="shared" si="1"/>
        <v>-14.142521326999999</v>
      </c>
      <c r="E46" s="111">
        <f t="shared" si="2"/>
        <v>-14.215269483</v>
      </c>
      <c r="F46" s="111">
        <f t="shared" si="3"/>
        <v>-14.282421627</v>
      </c>
      <c r="G46" s="111">
        <f t="shared" si="4"/>
        <v>-14.341179752999999</v>
      </c>
      <c r="H46" s="112"/>
      <c r="I46" s="112"/>
      <c r="J46" s="112"/>
      <c r="K46" s="112"/>
      <c r="L46" s="113"/>
      <c r="M46" s="113"/>
      <c r="N46" s="113"/>
      <c r="O46" s="113"/>
    </row>
    <row r="47" spans="1:15" ht="17.25">
      <c r="A47" s="108" t="s">
        <v>146</v>
      </c>
      <c r="B47" s="109">
        <v>-13.65881</v>
      </c>
      <c r="C47" s="110">
        <f t="shared" si="0"/>
        <v>-13.735709100300001</v>
      </c>
      <c r="D47" s="111">
        <f t="shared" si="1"/>
        <v>-13.807691028999999</v>
      </c>
      <c r="E47" s="111">
        <f t="shared" si="2"/>
        <v>-13.878716841000001</v>
      </c>
      <c r="F47" s="111">
        <f t="shared" si="3"/>
        <v>-13.944279129</v>
      </c>
      <c r="G47" s="111">
        <f t="shared" si="4"/>
        <v>-14.001646131</v>
      </c>
      <c r="H47" s="112"/>
      <c r="I47" s="112"/>
      <c r="J47" s="112"/>
      <c r="K47" s="112"/>
      <c r="L47" s="113"/>
      <c r="M47" s="113"/>
      <c r="N47" s="113"/>
      <c r="O47" s="113"/>
    </row>
    <row r="48" spans="1:15" ht="17.25">
      <c r="A48" s="108" t="s">
        <v>147</v>
      </c>
      <c r="B48" s="109">
        <v>-13.32388</v>
      </c>
      <c r="C48" s="110">
        <f>B48*1.00563</f>
        <v>-13.3988934444</v>
      </c>
      <c r="D48" s="111">
        <f t="shared" si="1"/>
        <v>-13.469110292</v>
      </c>
      <c r="E48" s="111">
        <f t="shared" si="2"/>
        <v>-13.538394468000002</v>
      </c>
      <c r="F48" s="111">
        <f t="shared" si="3"/>
        <v>-13.602349091999999</v>
      </c>
      <c r="G48" s="111">
        <f t="shared" si="4"/>
        <v>-13.658309388</v>
      </c>
      <c r="H48" s="112"/>
      <c r="I48" s="112"/>
      <c r="J48" s="112"/>
      <c r="K48" s="112"/>
      <c r="L48" s="113"/>
      <c r="M48" s="113"/>
      <c r="N48" s="113"/>
      <c r="O48" s="113"/>
    </row>
    <row r="49" spans="1:15" ht="17.25">
      <c r="A49" s="108" t="s">
        <v>148</v>
      </c>
      <c r="B49" s="109">
        <v>-12.98533</v>
      </c>
      <c r="C49" s="110">
        <f t="shared" si="0"/>
        <v>-13.0584374079</v>
      </c>
      <c r="D49" s="111">
        <f t="shared" si="1"/>
        <v>-13.126870096999998</v>
      </c>
      <c r="E49" s="111">
        <f t="shared" si="2"/>
        <v>-13.194393813</v>
      </c>
      <c r="F49" s="111">
        <f t="shared" si="3"/>
        <v>-13.256723396999998</v>
      </c>
      <c r="G49" s="111">
        <f t="shared" si="4"/>
        <v>-13.311261782999997</v>
      </c>
      <c r="H49" s="112"/>
      <c r="I49" s="112"/>
      <c r="J49" s="112"/>
      <c r="K49" s="112"/>
      <c r="L49" s="113"/>
      <c r="M49" s="113"/>
      <c r="N49" s="113"/>
      <c r="O49" s="113"/>
    </row>
    <row r="50" spans="1:15" ht="17.25">
      <c r="A50" s="108" t="s">
        <v>149</v>
      </c>
      <c r="B50" s="109">
        <v>-12.64331</v>
      </c>
      <c r="C50" s="110">
        <f t="shared" si="0"/>
        <v>-12.7144918353</v>
      </c>
      <c r="D50" s="111">
        <f t="shared" si="1"/>
        <v>-12.781122079</v>
      </c>
      <c r="E50" s="111">
        <f t="shared" si="2"/>
        <v>-12.846867290999999</v>
      </c>
      <c r="F50" s="111">
        <f t="shared" si="3"/>
        <v>-12.907555179</v>
      </c>
      <c r="G50" s="111">
        <f t="shared" si="4"/>
        <v>-12.960657080999999</v>
      </c>
      <c r="H50" s="112"/>
      <c r="I50" s="112"/>
      <c r="J50" s="112"/>
      <c r="K50" s="112"/>
      <c r="L50" s="113"/>
      <c r="M50" s="113"/>
      <c r="N50" s="113"/>
      <c r="O50" s="113"/>
    </row>
    <row r="51" spans="1:15" ht="17.25">
      <c r="A51" s="108" t="s">
        <v>150</v>
      </c>
      <c r="B51" s="109">
        <v>-12.29791</v>
      </c>
      <c r="C51" s="110">
        <f t="shared" si="0"/>
        <v>-12.3671472333</v>
      </c>
      <c r="D51" s="111">
        <f t="shared" si="1"/>
        <v>-12.431957219</v>
      </c>
      <c r="E51" s="111">
        <f t="shared" si="2"/>
        <v>-12.495906351</v>
      </c>
      <c r="F51" s="111">
        <f t="shared" si="3"/>
        <v>-12.554936319</v>
      </c>
      <c r="G51" s="111">
        <f t="shared" si="4"/>
        <v>-12.606587540999998</v>
      </c>
      <c r="H51" s="112"/>
      <c r="I51" s="112"/>
      <c r="J51" s="112"/>
      <c r="K51" s="112"/>
      <c r="L51" s="113"/>
      <c r="M51" s="113"/>
      <c r="N51" s="113"/>
      <c r="O51" s="113"/>
    </row>
    <row r="52" spans="1:15" ht="17.25">
      <c r="A52" s="108" t="s">
        <v>151</v>
      </c>
      <c r="B52" s="109">
        <v>-11.94926</v>
      </c>
      <c r="C52" s="110">
        <f t="shared" si="0"/>
        <v>-12.016534333800001</v>
      </c>
      <c r="D52" s="111">
        <f t="shared" si="1"/>
        <v>-12.079506934</v>
      </c>
      <c r="E52" s="111">
        <f t="shared" si="2"/>
        <v>-12.141643086</v>
      </c>
      <c r="F52" s="111">
        <f t="shared" si="3"/>
        <v>-12.198999534</v>
      </c>
      <c r="G52" s="111">
        <f t="shared" si="4"/>
        <v>-12.249186426</v>
      </c>
      <c r="H52" s="112"/>
      <c r="I52" s="112"/>
      <c r="J52" s="112"/>
      <c r="K52" s="112"/>
      <c r="L52" s="113"/>
      <c r="M52" s="113"/>
      <c r="N52" s="113"/>
      <c r="O52" s="113"/>
    </row>
    <row r="53" spans="1:15" ht="17.25">
      <c r="A53" s="108" t="s">
        <v>152</v>
      </c>
      <c r="B53" s="123">
        <v>-11.59747</v>
      </c>
      <c r="C53" s="124">
        <f t="shared" si="0"/>
        <v>-11.6627637561</v>
      </c>
      <c r="D53" s="125">
        <f t="shared" si="1"/>
        <v>-11.723882423</v>
      </c>
      <c r="E53" s="125">
        <f t="shared" si="2"/>
        <v>-11.784189267</v>
      </c>
      <c r="F53" s="125">
        <f t="shared" si="3"/>
        <v>-11.839857122999998</v>
      </c>
      <c r="G53" s="125">
        <f t="shared" si="4"/>
        <v>-11.888566496999998</v>
      </c>
      <c r="H53" s="258" t="s">
        <v>494</v>
      </c>
      <c r="I53" s="260"/>
      <c r="J53" s="260"/>
      <c r="K53" s="112"/>
      <c r="L53" s="113"/>
      <c r="M53" s="113"/>
      <c r="N53" s="113"/>
      <c r="O53" s="113"/>
    </row>
    <row r="54" spans="1:15" ht="17.25">
      <c r="A54" s="108" t="s">
        <v>153</v>
      </c>
      <c r="B54" s="109">
        <v>-11.24265</v>
      </c>
      <c r="C54" s="110">
        <f t="shared" si="0"/>
        <v>-11.3059461195</v>
      </c>
      <c r="D54" s="111">
        <f t="shared" si="1"/>
        <v>-11.365194884999998</v>
      </c>
      <c r="E54" s="111">
        <f t="shared" si="2"/>
        <v>-11.423656665</v>
      </c>
      <c r="F54" s="111">
        <f t="shared" si="3"/>
        <v>-11.477621384999999</v>
      </c>
      <c r="G54" s="111">
        <f t="shared" si="4"/>
        <v>-11.524840514999998</v>
      </c>
      <c r="H54" s="112"/>
      <c r="I54" s="112"/>
      <c r="J54" s="112"/>
      <c r="K54" s="112"/>
      <c r="L54" s="113"/>
      <c r="M54" s="113"/>
      <c r="N54" s="113"/>
      <c r="O54" s="113"/>
    </row>
    <row r="55" spans="1:15" ht="17.25">
      <c r="A55" s="108" t="s">
        <v>154</v>
      </c>
      <c r="B55" s="109">
        <v>-10.8849</v>
      </c>
      <c r="C55" s="110">
        <f t="shared" si="0"/>
        <v>-10.946181987000001</v>
      </c>
      <c r="D55" s="111">
        <f t="shared" si="1"/>
        <v>-11.00354541</v>
      </c>
      <c r="E55" s="111">
        <f t="shared" si="2"/>
        <v>-11.06014689</v>
      </c>
      <c r="F55" s="111">
        <f t="shared" si="3"/>
        <v>-11.112394409999999</v>
      </c>
      <c r="G55" s="111">
        <f t="shared" si="4"/>
        <v>-11.158110989999999</v>
      </c>
      <c r="H55" s="112"/>
      <c r="I55" s="112"/>
      <c r="J55" s="112"/>
      <c r="K55" s="112"/>
      <c r="L55" s="113"/>
      <c r="M55" s="113"/>
      <c r="N55" s="113"/>
      <c r="O55" s="113"/>
    </row>
    <row r="56" spans="1:15" ht="17.25">
      <c r="A56" s="108" t="s">
        <v>155</v>
      </c>
      <c r="B56" s="109">
        <v>-10.52433</v>
      </c>
      <c r="C56" s="110">
        <f t="shared" si="0"/>
        <v>-10.583581977900002</v>
      </c>
      <c r="D56" s="111">
        <f t="shared" si="1"/>
        <v>-10.639045197</v>
      </c>
      <c r="E56" s="111">
        <f t="shared" si="2"/>
        <v>-10.693771713</v>
      </c>
      <c r="F56" s="111">
        <f t="shared" si="3"/>
        <v>-10.744288497</v>
      </c>
      <c r="G56" s="111">
        <f t="shared" si="4"/>
        <v>-10.788490683</v>
      </c>
      <c r="H56" s="112"/>
      <c r="I56" s="112"/>
      <c r="J56" s="112"/>
      <c r="K56" s="112"/>
      <c r="L56" s="113"/>
      <c r="M56" s="113"/>
      <c r="N56" s="113"/>
      <c r="O56" s="113"/>
    </row>
    <row r="57" spans="1:15" ht="17.25">
      <c r="A57" s="108" t="s">
        <v>156</v>
      </c>
      <c r="B57" s="109">
        <v>-10.16105</v>
      </c>
      <c r="C57" s="110">
        <f t="shared" si="0"/>
        <v>-10.2182567115</v>
      </c>
      <c r="D57" s="111">
        <f t="shared" si="1"/>
        <v>-10.271805444999998</v>
      </c>
      <c r="E57" s="111">
        <f t="shared" si="2"/>
        <v>-10.324642905</v>
      </c>
      <c r="F57" s="111">
        <f t="shared" si="3"/>
        <v>-10.373415944999998</v>
      </c>
      <c r="G57" s="111">
        <f t="shared" si="4"/>
        <v>-10.416092354999998</v>
      </c>
      <c r="H57" s="112"/>
      <c r="I57" s="112"/>
      <c r="J57" s="112"/>
      <c r="K57" s="112"/>
      <c r="L57" s="113"/>
      <c r="M57" s="113"/>
      <c r="N57" s="113"/>
      <c r="O57" s="113"/>
    </row>
    <row r="58" spans="1:15" ht="17.25">
      <c r="A58" s="108" t="s">
        <v>157</v>
      </c>
      <c r="B58" s="109">
        <v>-9.79516</v>
      </c>
      <c r="C58" s="110">
        <f t="shared" si="0"/>
        <v>-9.8503067508</v>
      </c>
      <c r="D58" s="111">
        <f t="shared" si="1"/>
        <v>-9.901927243999998</v>
      </c>
      <c r="E58" s="111">
        <f t="shared" si="2"/>
        <v>-9.952862075999999</v>
      </c>
      <c r="F58" s="111">
        <f t="shared" si="3"/>
        <v>-9.999878843999998</v>
      </c>
      <c r="G58" s="111">
        <f t="shared" si="4"/>
        <v>-10.041018515999998</v>
      </c>
      <c r="H58" s="112"/>
      <c r="I58" s="112"/>
      <c r="J58" s="112"/>
      <c r="K58" s="112"/>
      <c r="L58" s="113"/>
      <c r="M58" s="113"/>
      <c r="N58" s="113"/>
      <c r="O58" s="113"/>
    </row>
    <row r="59" spans="1:15" ht="17.25">
      <c r="A59" s="108" t="s">
        <v>158</v>
      </c>
      <c r="B59" s="109">
        <v>-9.42677</v>
      </c>
      <c r="C59" s="110">
        <f t="shared" si="0"/>
        <v>-9.4798427151</v>
      </c>
      <c r="D59" s="111">
        <f t="shared" si="1"/>
        <v>-9.529521792999999</v>
      </c>
      <c r="E59" s="111">
        <f t="shared" si="2"/>
        <v>-9.578540997</v>
      </c>
      <c r="F59" s="111">
        <f t="shared" si="3"/>
        <v>-9.623789492999999</v>
      </c>
      <c r="G59" s="111">
        <f t="shared" si="4"/>
        <v>-9.663381926999998</v>
      </c>
      <c r="H59" s="112"/>
      <c r="I59" s="112"/>
      <c r="J59" s="112"/>
      <c r="K59" s="112"/>
      <c r="L59" s="113"/>
      <c r="M59" s="113"/>
      <c r="N59" s="113"/>
      <c r="O59" s="113"/>
    </row>
    <row r="60" spans="1:15" ht="17.25">
      <c r="A60" s="108" t="s">
        <v>159</v>
      </c>
      <c r="B60" s="109">
        <v>-9.05599</v>
      </c>
      <c r="C60" s="110">
        <f t="shared" si="0"/>
        <v>-9.1069752237</v>
      </c>
      <c r="D60" s="111">
        <f t="shared" si="1"/>
        <v>-9.154700291</v>
      </c>
      <c r="E60" s="111">
        <f t="shared" si="2"/>
        <v>-9.201791438999999</v>
      </c>
      <c r="F60" s="111">
        <f t="shared" si="3"/>
        <v>-9.245260190999998</v>
      </c>
      <c r="G60" s="111">
        <f t="shared" si="4"/>
        <v>-9.283295349</v>
      </c>
      <c r="H60" s="112"/>
      <c r="I60" s="112"/>
      <c r="J60" s="112"/>
      <c r="K60" s="112"/>
      <c r="L60" s="113"/>
      <c r="M60" s="113"/>
      <c r="N60" s="113"/>
      <c r="O60" s="113"/>
    </row>
    <row r="61" spans="1:15" ht="17.25">
      <c r="A61" s="108" t="s">
        <v>160</v>
      </c>
      <c r="B61" s="109">
        <v>-8.68294</v>
      </c>
      <c r="C61" s="110">
        <f t="shared" si="0"/>
        <v>-8.7318249522</v>
      </c>
      <c r="D61" s="111">
        <f t="shared" si="1"/>
        <v>-8.777584046</v>
      </c>
      <c r="E61" s="111">
        <f t="shared" si="2"/>
        <v>-8.822735334</v>
      </c>
      <c r="F61" s="111">
        <f t="shared" si="3"/>
        <v>-8.864413446</v>
      </c>
      <c r="G61" s="111">
        <f t="shared" si="4"/>
        <v>-8.900881794</v>
      </c>
      <c r="H61" s="112"/>
      <c r="I61" s="112"/>
      <c r="J61" s="112"/>
      <c r="K61" s="112"/>
      <c r="L61" s="113"/>
      <c r="M61" s="113"/>
      <c r="N61" s="113"/>
      <c r="O61" s="113"/>
    </row>
    <row r="62" spans="1:15" ht="17.25">
      <c r="A62" s="108" t="s">
        <v>161</v>
      </c>
      <c r="B62" s="109">
        <v>-8.30772</v>
      </c>
      <c r="C62" s="110">
        <f t="shared" si="0"/>
        <v>-8.3544924636</v>
      </c>
      <c r="D62" s="111">
        <f t="shared" si="1"/>
        <v>-8.398274147999999</v>
      </c>
      <c r="E62" s="111">
        <f t="shared" si="2"/>
        <v>-8.441474292</v>
      </c>
      <c r="F62" s="111">
        <f t="shared" si="3"/>
        <v>-8.481351347999999</v>
      </c>
      <c r="G62" s="111">
        <f t="shared" si="4"/>
        <v>-8.516243772</v>
      </c>
      <c r="H62" s="112"/>
      <c r="I62" s="112"/>
      <c r="J62" s="112"/>
      <c r="K62" s="112"/>
      <c r="L62" s="113"/>
      <c r="M62" s="113"/>
      <c r="N62" s="113"/>
      <c r="O62" s="113"/>
    </row>
    <row r="63" spans="1:15" ht="17.25">
      <c r="A63" s="108" t="s">
        <v>162</v>
      </c>
      <c r="B63" s="129">
        <v>-7.93045</v>
      </c>
      <c r="C63" s="130">
        <f t="shared" si="0"/>
        <v>-7.9750984335</v>
      </c>
      <c r="D63" s="131">
        <f t="shared" si="1"/>
        <v>-8.016891905</v>
      </c>
      <c r="E63" s="131">
        <f t="shared" si="2"/>
        <v>-8.058130245000001</v>
      </c>
      <c r="F63" s="131">
        <f t="shared" si="3"/>
        <v>-8.096196405</v>
      </c>
      <c r="G63" s="131">
        <f t="shared" si="4"/>
        <v>-8.129504295</v>
      </c>
      <c r="H63" s="264" t="s">
        <v>491</v>
      </c>
      <c r="I63" s="265"/>
      <c r="J63" s="112"/>
      <c r="K63" s="112"/>
      <c r="L63" s="113"/>
      <c r="M63" s="113"/>
      <c r="N63" s="113"/>
      <c r="O63" s="113"/>
    </row>
    <row r="64" spans="1:15" ht="17.25">
      <c r="A64" s="108" t="s">
        <v>163</v>
      </c>
      <c r="B64" s="109">
        <v>-7.55123</v>
      </c>
      <c r="C64" s="110">
        <f t="shared" si="0"/>
        <v>-7.5937434249</v>
      </c>
      <c r="D64" s="111">
        <f t="shared" si="1"/>
        <v>-7.633538407</v>
      </c>
      <c r="E64" s="111">
        <f t="shared" si="2"/>
        <v>-7.672804803</v>
      </c>
      <c r="F64" s="111">
        <f t="shared" si="3"/>
        <v>-7.709050706999999</v>
      </c>
      <c r="G64" s="111">
        <f t="shared" si="4"/>
        <v>-7.740765873</v>
      </c>
      <c r="H64" s="112"/>
      <c r="I64" s="112"/>
      <c r="J64" s="112"/>
      <c r="K64" s="112"/>
      <c r="L64" s="113"/>
      <c r="M64" s="113"/>
      <c r="N64" s="113"/>
      <c r="O64" s="113"/>
    </row>
    <row r="65" spans="1:15" ht="17.25">
      <c r="A65" s="108" t="s">
        <v>164</v>
      </c>
      <c r="B65" s="109">
        <v>-7.17019</v>
      </c>
      <c r="C65" s="110">
        <f t="shared" si="0"/>
        <v>-7.2105581697</v>
      </c>
      <c r="D65" s="111">
        <f t="shared" si="1"/>
        <v>-7.248345070999999</v>
      </c>
      <c r="E65" s="111">
        <f t="shared" si="2"/>
        <v>-7.285630059</v>
      </c>
      <c r="F65" s="111">
        <f t="shared" si="3"/>
        <v>-7.320046970999999</v>
      </c>
      <c r="G65" s="111">
        <f t="shared" si="4"/>
        <v>-7.350161768999999</v>
      </c>
      <c r="H65" s="112"/>
      <c r="I65" s="112"/>
      <c r="J65" s="112"/>
      <c r="K65" s="112"/>
      <c r="L65" s="113"/>
      <c r="M65" s="113"/>
      <c r="N65" s="113"/>
      <c r="O65" s="113"/>
    </row>
    <row r="66" spans="1:15" ht="17.25">
      <c r="A66" s="108" t="s">
        <v>165</v>
      </c>
      <c r="B66" s="109">
        <v>-6.78742</v>
      </c>
      <c r="C66" s="110">
        <f t="shared" si="0"/>
        <v>-6.8256331746</v>
      </c>
      <c r="D66" s="111">
        <f t="shared" si="1"/>
        <v>-6.861402878</v>
      </c>
      <c r="E66" s="111">
        <f t="shared" si="2"/>
        <v>-6.896697462</v>
      </c>
      <c r="F66" s="111">
        <f t="shared" si="3"/>
        <v>-6.929277077999999</v>
      </c>
      <c r="G66" s="111">
        <f t="shared" si="4"/>
        <v>-6.957784241999999</v>
      </c>
      <c r="H66" s="112"/>
      <c r="I66" s="112"/>
      <c r="J66" s="112"/>
      <c r="K66" s="112"/>
      <c r="L66" s="113"/>
      <c r="M66" s="113"/>
      <c r="N66" s="113"/>
      <c r="O66" s="113"/>
    </row>
    <row r="67" spans="1:15" ht="17.25">
      <c r="A67" s="108" t="s">
        <v>166</v>
      </c>
      <c r="B67" s="109">
        <v>-6.40305</v>
      </c>
      <c r="C67" s="110">
        <f t="shared" si="0"/>
        <v>-6.4390991715000006</v>
      </c>
      <c r="D67" s="111">
        <f t="shared" si="1"/>
        <v>-6.472843245</v>
      </c>
      <c r="E67" s="111">
        <f t="shared" si="2"/>
        <v>-6.506139105000001</v>
      </c>
      <c r="F67" s="111">
        <f t="shared" si="3"/>
        <v>-6.536873744999999</v>
      </c>
      <c r="G67" s="111">
        <f t="shared" si="4"/>
        <v>-6.563766555</v>
      </c>
      <c r="H67" s="112"/>
      <c r="I67" s="112"/>
      <c r="J67" s="112"/>
      <c r="K67" s="112"/>
      <c r="L67" s="113"/>
      <c r="M67" s="113"/>
      <c r="N67" s="113"/>
      <c r="O67" s="113"/>
    </row>
    <row r="68" spans="1:15" ht="17.25">
      <c r="A68" s="108" t="s">
        <v>167</v>
      </c>
      <c r="B68" s="109">
        <v>-6.01719</v>
      </c>
      <c r="C68" s="110">
        <f t="shared" si="0"/>
        <v>-6.0510667797</v>
      </c>
      <c r="D68" s="111">
        <f t="shared" si="1"/>
        <v>-6.082777371</v>
      </c>
      <c r="E68" s="111">
        <f t="shared" si="2"/>
        <v>-6.114066759</v>
      </c>
      <c r="F68" s="111">
        <f t="shared" si="3"/>
        <v>-6.142949271</v>
      </c>
      <c r="G68" s="111">
        <f t="shared" si="4"/>
        <v>-6.168221469</v>
      </c>
      <c r="H68" s="112"/>
      <c r="I68" s="112"/>
      <c r="J68" s="112"/>
      <c r="K68" s="112"/>
      <c r="L68" s="113"/>
      <c r="M68" s="113"/>
      <c r="N68" s="113"/>
      <c r="O68" s="113"/>
    </row>
    <row r="69" spans="1:15" ht="17.25">
      <c r="A69" s="108" t="s">
        <v>168</v>
      </c>
      <c r="B69" s="109">
        <v>-5.62994</v>
      </c>
      <c r="C69" s="110">
        <f aca="true" t="shared" si="5" ref="C69:C132">B69*1.00563</f>
        <v>-5.661636562200001</v>
      </c>
      <c r="D69" s="111">
        <f aca="true" t="shared" si="6" ref="D69:D132">B69*1.0109</f>
        <v>-5.691306346</v>
      </c>
      <c r="E69" s="111">
        <f aca="true" t="shared" si="7" ref="E69:E132">B69*1.0161</f>
        <v>-5.720582034</v>
      </c>
      <c r="F69" s="111">
        <f aca="true" t="shared" si="8" ref="F69:F132">B69*1.0209</f>
        <v>-5.747605746</v>
      </c>
      <c r="G69" s="111">
        <f aca="true" t="shared" si="9" ref="G69:G132">B69*1.0251</f>
        <v>-5.7712514939999995</v>
      </c>
      <c r="H69" s="112"/>
      <c r="I69" s="112"/>
      <c r="J69" s="112"/>
      <c r="K69" s="112"/>
      <c r="L69" s="113"/>
      <c r="M69" s="113"/>
      <c r="N69" s="113"/>
      <c r="O69" s="113"/>
    </row>
    <row r="70" spans="1:15" ht="17.25">
      <c r="A70" s="108" t="s">
        <v>169</v>
      </c>
      <c r="B70" s="109">
        <v>-5.24141</v>
      </c>
      <c r="C70" s="110">
        <f t="shared" si="5"/>
        <v>-5.2709191383</v>
      </c>
      <c r="D70" s="111">
        <f t="shared" si="6"/>
        <v>-5.298541369</v>
      </c>
      <c r="E70" s="111">
        <f t="shared" si="7"/>
        <v>-5.325796701</v>
      </c>
      <c r="F70" s="111">
        <f t="shared" si="8"/>
        <v>-5.350955469</v>
      </c>
      <c r="G70" s="111">
        <f t="shared" si="9"/>
        <v>-5.372969391</v>
      </c>
      <c r="H70" s="112"/>
      <c r="I70" s="112"/>
      <c r="J70" s="112"/>
      <c r="K70" s="112"/>
      <c r="L70" s="113"/>
      <c r="M70" s="113"/>
      <c r="N70" s="113"/>
      <c r="O70" s="113"/>
    </row>
    <row r="71" spans="1:15" ht="17.25">
      <c r="A71" s="108" t="s">
        <v>170</v>
      </c>
      <c r="B71" s="109">
        <v>-4.85173</v>
      </c>
      <c r="C71" s="110">
        <f t="shared" si="5"/>
        <v>-4.8790452399</v>
      </c>
      <c r="D71" s="111">
        <f t="shared" si="6"/>
        <v>-4.904613856999999</v>
      </c>
      <c r="E71" s="111">
        <f t="shared" si="7"/>
        <v>-4.929842853</v>
      </c>
      <c r="F71" s="111">
        <f t="shared" si="8"/>
        <v>-4.953131157</v>
      </c>
      <c r="G71" s="111">
        <f t="shared" si="9"/>
        <v>-4.973508422999999</v>
      </c>
      <c r="H71" s="112"/>
      <c r="I71" s="112"/>
      <c r="J71" s="112"/>
      <c r="K71" s="112"/>
      <c r="L71" s="113"/>
      <c r="M71" s="113"/>
      <c r="N71" s="113"/>
      <c r="O71" s="113"/>
    </row>
    <row r="72" spans="1:15" ht="17.25">
      <c r="A72" s="108" t="s">
        <v>171</v>
      </c>
      <c r="B72" s="109">
        <v>-4.461</v>
      </c>
      <c r="C72" s="110">
        <f t="shared" si="5"/>
        <v>-4.486115430000001</v>
      </c>
      <c r="D72" s="111">
        <f t="shared" si="6"/>
        <v>-4.5096248999999995</v>
      </c>
      <c r="E72" s="111">
        <f t="shared" si="7"/>
        <v>-4.532822100000001</v>
      </c>
      <c r="F72" s="111">
        <f t="shared" si="8"/>
        <v>-4.5542349</v>
      </c>
      <c r="G72" s="111">
        <f t="shared" si="9"/>
        <v>-4.5729711</v>
      </c>
      <c r="H72" s="112"/>
      <c r="I72" s="112"/>
      <c r="J72" s="112"/>
      <c r="K72" s="112"/>
      <c r="L72" s="113"/>
      <c r="M72" s="113"/>
      <c r="N72" s="113"/>
      <c r="O72" s="113"/>
    </row>
    <row r="73" spans="1:15" ht="17.25">
      <c r="A73" s="108" t="s">
        <v>172</v>
      </c>
      <c r="B73" s="109">
        <v>-4.06933</v>
      </c>
      <c r="C73" s="110">
        <f t="shared" si="5"/>
        <v>-4.0922403279</v>
      </c>
      <c r="D73" s="111">
        <f t="shared" si="6"/>
        <v>-4.113685696999999</v>
      </c>
      <c r="E73" s="111">
        <f t="shared" si="7"/>
        <v>-4.134846213</v>
      </c>
      <c r="F73" s="111">
        <f t="shared" si="8"/>
        <v>-4.154378996999999</v>
      </c>
      <c r="G73" s="111">
        <f t="shared" si="9"/>
        <v>-4.171470182999999</v>
      </c>
      <c r="H73" s="112"/>
      <c r="I73" s="112"/>
      <c r="J73" s="112"/>
      <c r="K73" s="112"/>
      <c r="L73" s="113"/>
      <c r="M73" s="113"/>
      <c r="N73" s="113"/>
      <c r="O73" s="113"/>
    </row>
    <row r="74" spans="1:15" ht="17.25">
      <c r="A74" s="108" t="s">
        <v>173</v>
      </c>
      <c r="B74" s="109">
        <v>-3.67682</v>
      </c>
      <c r="C74" s="110">
        <f t="shared" si="5"/>
        <v>-3.6975204966</v>
      </c>
      <c r="D74" s="111">
        <f t="shared" si="6"/>
        <v>-3.716897338</v>
      </c>
      <c r="E74" s="111">
        <f t="shared" si="7"/>
        <v>-3.7360168020000004</v>
      </c>
      <c r="F74" s="111">
        <f t="shared" si="8"/>
        <v>-3.753665538</v>
      </c>
      <c r="G74" s="111">
        <f t="shared" si="9"/>
        <v>-3.7691081819999996</v>
      </c>
      <c r="H74" s="112"/>
      <c r="I74" s="112"/>
      <c r="J74" s="112"/>
      <c r="K74" s="112"/>
      <c r="L74" s="113"/>
      <c r="M74" s="113"/>
      <c r="N74" s="113"/>
      <c r="O74" s="113"/>
    </row>
    <row r="75" spans="1:15" ht="17.25">
      <c r="A75" s="108" t="s">
        <v>174</v>
      </c>
      <c r="B75" s="109">
        <v>-3.2836</v>
      </c>
      <c r="C75" s="110">
        <f t="shared" si="5"/>
        <v>-3.302086668</v>
      </c>
      <c r="D75" s="111">
        <f t="shared" si="6"/>
        <v>-3.3193912399999994</v>
      </c>
      <c r="E75" s="111">
        <f t="shared" si="7"/>
        <v>-3.33646596</v>
      </c>
      <c r="F75" s="111">
        <f t="shared" si="8"/>
        <v>-3.3522272399999995</v>
      </c>
      <c r="G75" s="111">
        <f t="shared" si="9"/>
        <v>-3.3660183599999995</v>
      </c>
      <c r="H75" s="112"/>
      <c r="I75" s="112"/>
      <c r="J75" s="112"/>
      <c r="K75" s="112"/>
      <c r="L75" s="113"/>
      <c r="M75" s="113"/>
      <c r="N75" s="113"/>
      <c r="O75" s="113"/>
    </row>
    <row r="76" spans="1:15" ht="17.25">
      <c r="A76" s="108" t="s">
        <v>175</v>
      </c>
      <c r="B76" s="109">
        <v>-2.88977</v>
      </c>
      <c r="C76" s="110">
        <f t="shared" si="5"/>
        <v>-2.9060394051</v>
      </c>
      <c r="D76" s="111">
        <f t="shared" si="6"/>
        <v>-2.9212684929999995</v>
      </c>
      <c r="E76" s="111">
        <f t="shared" si="7"/>
        <v>-2.936295297</v>
      </c>
      <c r="F76" s="111">
        <f t="shared" si="8"/>
        <v>-2.950166193</v>
      </c>
      <c r="G76" s="111">
        <f t="shared" si="9"/>
        <v>-2.9623032269999996</v>
      </c>
      <c r="H76" s="112"/>
      <c r="I76" s="112"/>
      <c r="J76" s="112"/>
      <c r="K76" s="112"/>
      <c r="L76" s="113"/>
      <c r="M76" s="113"/>
      <c r="N76" s="113"/>
      <c r="O76" s="113"/>
    </row>
    <row r="77" spans="1:15" ht="17.25">
      <c r="A77" s="108" t="s">
        <v>176</v>
      </c>
      <c r="B77" s="109">
        <v>-2.49544</v>
      </c>
      <c r="C77" s="110">
        <f t="shared" si="5"/>
        <v>-2.5094893272</v>
      </c>
      <c r="D77" s="111">
        <f t="shared" si="6"/>
        <v>-2.5226402959999996</v>
      </c>
      <c r="E77" s="111">
        <f t="shared" si="7"/>
        <v>-2.535616584</v>
      </c>
      <c r="F77" s="111">
        <f t="shared" si="8"/>
        <v>-2.5475946959999995</v>
      </c>
      <c r="G77" s="111">
        <f t="shared" si="9"/>
        <v>-2.558075544</v>
      </c>
      <c r="H77" s="112"/>
      <c r="I77" s="112"/>
      <c r="J77" s="112"/>
      <c r="K77" s="112"/>
      <c r="L77" s="113"/>
      <c r="M77" s="113"/>
      <c r="N77" s="113"/>
      <c r="O77" s="113"/>
    </row>
    <row r="78" spans="1:15" ht="17.25">
      <c r="A78" s="108" t="s">
        <v>177</v>
      </c>
      <c r="B78" s="109">
        <v>-2.10072</v>
      </c>
      <c r="C78" s="110">
        <f t="shared" si="5"/>
        <v>-2.1125470536</v>
      </c>
      <c r="D78" s="111">
        <f t="shared" si="6"/>
        <v>-2.123617848</v>
      </c>
      <c r="E78" s="111">
        <f t="shared" si="7"/>
        <v>-2.1345415919999997</v>
      </c>
      <c r="F78" s="111">
        <f t="shared" si="8"/>
        <v>-2.1446250479999995</v>
      </c>
      <c r="G78" s="111">
        <f t="shared" si="9"/>
        <v>-2.1534480719999998</v>
      </c>
      <c r="H78" s="112"/>
      <c r="I78" s="112"/>
      <c r="J78" s="112"/>
      <c r="K78" s="112"/>
      <c r="L78" s="113"/>
      <c r="M78" s="113"/>
      <c r="N78" s="113"/>
      <c r="O78" s="113"/>
    </row>
    <row r="79" spans="1:15" ht="17.25">
      <c r="A79" s="108" t="s">
        <v>178</v>
      </c>
      <c r="B79" s="109">
        <v>-1.70571</v>
      </c>
      <c r="C79" s="110">
        <f t="shared" si="5"/>
        <v>-1.7153131473</v>
      </c>
      <c r="D79" s="111">
        <f t="shared" si="6"/>
        <v>-1.724302239</v>
      </c>
      <c r="E79" s="111">
        <f t="shared" si="7"/>
        <v>-1.733171931</v>
      </c>
      <c r="F79" s="111">
        <f t="shared" si="8"/>
        <v>-1.741359339</v>
      </c>
      <c r="G79" s="111">
        <f t="shared" si="9"/>
        <v>-1.748523321</v>
      </c>
      <c r="H79" s="112"/>
      <c r="I79" s="112"/>
      <c r="J79" s="112"/>
      <c r="K79" s="112"/>
      <c r="L79" s="113"/>
      <c r="M79" s="113"/>
      <c r="N79" s="113"/>
      <c r="O79" s="113"/>
    </row>
    <row r="80" spans="1:15" ht="17.25">
      <c r="A80" s="108" t="s">
        <v>179</v>
      </c>
      <c r="B80" s="109">
        <v>-1.31052</v>
      </c>
      <c r="C80" s="110">
        <f t="shared" si="5"/>
        <v>-1.3178982276</v>
      </c>
      <c r="D80" s="111">
        <f t="shared" si="6"/>
        <v>-1.3248046679999999</v>
      </c>
      <c r="E80" s="111">
        <f t="shared" si="7"/>
        <v>-1.3316193719999998</v>
      </c>
      <c r="F80" s="111">
        <f t="shared" si="8"/>
        <v>-1.337909868</v>
      </c>
      <c r="G80" s="111">
        <f t="shared" si="9"/>
        <v>-1.3434140519999997</v>
      </c>
      <c r="H80" s="112"/>
      <c r="I80" s="112"/>
      <c r="J80" s="112"/>
      <c r="K80" s="112"/>
      <c r="L80" s="113"/>
      <c r="M80" s="113"/>
      <c r="N80" s="113"/>
      <c r="O80" s="113"/>
    </row>
    <row r="81" spans="1:15" ht="17.25">
      <c r="A81" s="108" t="s">
        <v>180</v>
      </c>
      <c r="B81" s="109">
        <v>-0.91524</v>
      </c>
      <c r="C81" s="110">
        <f t="shared" si="5"/>
        <v>-0.9203928012000001</v>
      </c>
      <c r="D81" s="111">
        <f t="shared" si="6"/>
        <v>-0.925216116</v>
      </c>
      <c r="E81" s="111">
        <f t="shared" si="7"/>
        <v>-0.929975364</v>
      </c>
      <c r="F81" s="111">
        <f t="shared" si="8"/>
        <v>-0.9343685159999999</v>
      </c>
      <c r="G81" s="111">
        <f t="shared" si="9"/>
        <v>-0.938212524</v>
      </c>
      <c r="H81" s="112"/>
      <c r="I81" s="112"/>
      <c r="J81" s="112"/>
      <c r="K81" s="112"/>
      <c r="L81" s="113"/>
      <c r="M81" s="113"/>
      <c r="N81" s="113"/>
      <c r="O81" s="113"/>
    </row>
    <row r="82" spans="1:15" ht="17.25">
      <c r="A82" s="108" t="s">
        <v>181</v>
      </c>
      <c r="B82" s="109">
        <v>-0.51998</v>
      </c>
      <c r="C82" s="110">
        <f t="shared" si="5"/>
        <v>-0.5229074874</v>
      </c>
      <c r="D82" s="111">
        <f t="shared" si="6"/>
        <v>-0.525647782</v>
      </c>
      <c r="E82" s="111">
        <f t="shared" si="7"/>
        <v>-0.528351678</v>
      </c>
      <c r="F82" s="111">
        <f t="shared" si="8"/>
        <v>-0.5308475819999999</v>
      </c>
      <c r="G82" s="111">
        <f t="shared" si="9"/>
        <v>-0.5330314979999999</v>
      </c>
      <c r="H82" s="112"/>
      <c r="I82" s="112"/>
      <c r="J82" s="112"/>
      <c r="K82" s="112"/>
      <c r="L82" s="113"/>
      <c r="M82" s="113"/>
      <c r="N82" s="113"/>
      <c r="O82" s="113"/>
    </row>
    <row r="83" spans="1:15" ht="17.25">
      <c r="A83" s="108" t="s">
        <v>182</v>
      </c>
      <c r="B83" s="123">
        <v>-0.12482</v>
      </c>
      <c r="C83" s="124">
        <f t="shared" si="5"/>
        <v>-0.1255227366</v>
      </c>
      <c r="D83" s="125">
        <f t="shared" si="6"/>
        <v>-0.12618053799999998</v>
      </c>
      <c r="E83" s="125">
        <f t="shared" si="7"/>
        <v>-0.126829602</v>
      </c>
      <c r="F83" s="125">
        <f t="shared" si="8"/>
        <v>-0.12742873799999999</v>
      </c>
      <c r="G83" s="125">
        <f t="shared" si="9"/>
        <v>-0.127952982</v>
      </c>
      <c r="H83" s="258" t="s">
        <v>483</v>
      </c>
      <c r="I83" s="259"/>
      <c r="J83" s="259"/>
      <c r="K83" s="112"/>
      <c r="L83" s="113"/>
      <c r="M83" s="113"/>
      <c r="N83" s="113"/>
      <c r="O83" s="113"/>
    </row>
    <row r="84" spans="1:15" ht="17.25">
      <c r="A84" s="108" t="s">
        <v>183</v>
      </c>
      <c r="B84" s="123">
        <v>0.27013</v>
      </c>
      <c r="C84" s="124">
        <f t="shared" si="5"/>
        <v>0.2716508319</v>
      </c>
      <c r="D84" s="125">
        <f t="shared" si="6"/>
        <v>0.27307441699999996</v>
      </c>
      <c r="E84" s="125">
        <f t="shared" si="7"/>
        <v>0.274479093</v>
      </c>
      <c r="F84" s="125">
        <f t="shared" si="8"/>
        <v>0.275775717</v>
      </c>
      <c r="G84" s="125">
        <f t="shared" si="9"/>
        <v>0.27691026299999993</v>
      </c>
      <c r="H84" s="259"/>
      <c r="I84" s="259"/>
      <c r="J84" s="259"/>
      <c r="K84" s="112"/>
      <c r="L84" s="113"/>
      <c r="M84" s="113"/>
      <c r="N84" s="113"/>
      <c r="O84" s="113"/>
    </row>
    <row r="85" spans="1:15" ht="17.25">
      <c r="A85" s="108" t="s">
        <v>184</v>
      </c>
      <c r="B85" s="109">
        <v>0.6648</v>
      </c>
      <c r="C85" s="110">
        <f t="shared" si="5"/>
        <v>0.668542824</v>
      </c>
      <c r="D85" s="111">
        <f t="shared" si="6"/>
        <v>0.6720463199999999</v>
      </c>
      <c r="E85" s="111">
        <f t="shared" si="7"/>
        <v>0.6755032799999999</v>
      </c>
      <c r="F85" s="111">
        <f t="shared" si="8"/>
        <v>0.6786943199999999</v>
      </c>
      <c r="G85" s="111">
        <f t="shared" si="9"/>
        <v>0.6814864799999999</v>
      </c>
      <c r="H85" s="112"/>
      <c r="I85" s="112"/>
      <c r="J85" s="112"/>
      <c r="K85" s="112"/>
      <c r="L85" s="113"/>
      <c r="M85" s="113"/>
      <c r="N85" s="113"/>
      <c r="O85" s="113"/>
    </row>
    <row r="86" spans="1:15" ht="17.25">
      <c r="A86" s="108" t="s">
        <v>185</v>
      </c>
      <c r="B86" s="109">
        <v>1.05908</v>
      </c>
      <c r="C86" s="110">
        <f t="shared" si="5"/>
        <v>1.0650426204</v>
      </c>
      <c r="D86" s="111">
        <f t="shared" si="6"/>
        <v>1.070623972</v>
      </c>
      <c r="E86" s="111">
        <f t="shared" si="7"/>
        <v>1.076131188</v>
      </c>
      <c r="F86" s="111">
        <f t="shared" si="8"/>
        <v>1.081214772</v>
      </c>
      <c r="G86" s="111">
        <f t="shared" si="9"/>
        <v>1.085662908</v>
      </c>
      <c r="H86" s="112"/>
      <c r="I86" s="112"/>
      <c r="J86" s="112"/>
      <c r="K86" s="112"/>
      <c r="L86" s="113"/>
      <c r="M86" s="113"/>
      <c r="N86" s="113"/>
      <c r="O86" s="113"/>
    </row>
    <row r="87" spans="1:15" ht="17.25">
      <c r="A87" s="108" t="s">
        <v>186</v>
      </c>
      <c r="B87" s="109">
        <v>1.45288</v>
      </c>
      <c r="C87" s="110">
        <f t="shared" si="5"/>
        <v>1.4610597144</v>
      </c>
      <c r="D87" s="111">
        <f t="shared" si="6"/>
        <v>1.468716392</v>
      </c>
      <c r="E87" s="111">
        <f t="shared" si="7"/>
        <v>1.476271368</v>
      </c>
      <c r="F87" s="111">
        <f t="shared" si="8"/>
        <v>1.4832451919999998</v>
      </c>
      <c r="G87" s="111">
        <f t="shared" si="9"/>
        <v>1.4893472879999998</v>
      </c>
      <c r="H87" s="112"/>
      <c r="I87" s="112"/>
      <c r="J87" s="112"/>
      <c r="K87" s="112"/>
      <c r="L87" s="113"/>
      <c r="M87" s="113"/>
      <c r="N87" s="113"/>
      <c r="O87" s="113"/>
    </row>
    <row r="88" spans="1:15" ht="17.25">
      <c r="A88" s="108" t="s">
        <v>187</v>
      </c>
      <c r="B88" s="109">
        <v>1.84611</v>
      </c>
      <c r="C88" s="110">
        <f t="shared" si="5"/>
        <v>1.8565035992999999</v>
      </c>
      <c r="D88" s="111">
        <f t="shared" si="6"/>
        <v>1.8662325989999997</v>
      </c>
      <c r="E88" s="111">
        <f t="shared" si="7"/>
        <v>1.875832371</v>
      </c>
      <c r="F88" s="111">
        <f t="shared" si="8"/>
        <v>1.8846936989999998</v>
      </c>
      <c r="G88" s="111">
        <f t="shared" si="9"/>
        <v>1.8924473609999997</v>
      </c>
      <c r="H88" s="112"/>
      <c r="I88" s="112"/>
      <c r="J88" s="112"/>
      <c r="K88" s="112"/>
      <c r="L88" s="113"/>
      <c r="M88" s="113"/>
      <c r="N88" s="113"/>
      <c r="O88" s="113"/>
    </row>
    <row r="89" spans="1:15" ht="17.25">
      <c r="A89" s="108" t="s">
        <v>188</v>
      </c>
      <c r="B89" s="109">
        <v>2.23868</v>
      </c>
      <c r="C89" s="110">
        <f t="shared" si="5"/>
        <v>2.2512837684</v>
      </c>
      <c r="D89" s="111">
        <f t="shared" si="6"/>
        <v>2.2630816119999997</v>
      </c>
      <c r="E89" s="111">
        <f t="shared" si="7"/>
        <v>2.274722748</v>
      </c>
      <c r="F89" s="111">
        <f t="shared" si="8"/>
        <v>2.2854684119999997</v>
      </c>
      <c r="G89" s="111">
        <f t="shared" si="9"/>
        <v>2.294870868</v>
      </c>
      <c r="H89" s="112"/>
      <c r="I89" s="112"/>
      <c r="J89" s="112"/>
      <c r="K89" s="112"/>
      <c r="L89" s="113"/>
      <c r="M89" s="113"/>
      <c r="N89" s="113"/>
      <c r="O89" s="113"/>
    </row>
    <row r="90" spans="1:15" ht="17.25">
      <c r="A90" s="108" t="s">
        <v>189</v>
      </c>
      <c r="B90" s="109">
        <v>2.63048</v>
      </c>
      <c r="C90" s="110">
        <f t="shared" si="5"/>
        <v>2.6452896024</v>
      </c>
      <c r="D90" s="111">
        <f t="shared" si="6"/>
        <v>2.659152232</v>
      </c>
      <c r="E90" s="111">
        <f t="shared" si="7"/>
        <v>2.672830728</v>
      </c>
      <c r="F90" s="111">
        <f t="shared" si="8"/>
        <v>2.6854570319999995</v>
      </c>
      <c r="G90" s="111">
        <f t="shared" si="9"/>
        <v>2.6965050479999997</v>
      </c>
      <c r="H90" s="112"/>
      <c r="I90" s="112"/>
      <c r="J90" s="112"/>
      <c r="K90" s="112"/>
      <c r="L90" s="113"/>
      <c r="M90" s="113"/>
      <c r="N90" s="113"/>
      <c r="O90" s="113"/>
    </row>
    <row r="91" spans="1:15" ht="17.25">
      <c r="A91" s="108" t="s">
        <v>190</v>
      </c>
      <c r="B91" s="109">
        <v>3.02143</v>
      </c>
      <c r="C91" s="110">
        <f t="shared" si="5"/>
        <v>3.0384406509</v>
      </c>
      <c r="D91" s="111">
        <f t="shared" si="6"/>
        <v>3.0543635869999997</v>
      </c>
      <c r="E91" s="111">
        <f t="shared" si="7"/>
        <v>3.0700750230000002</v>
      </c>
      <c r="F91" s="111">
        <f t="shared" si="8"/>
        <v>3.084577887</v>
      </c>
      <c r="G91" s="111">
        <f t="shared" si="9"/>
        <v>3.0972678929999997</v>
      </c>
      <c r="H91" s="112"/>
      <c r="I91" s="112"/>
      <c r="J91" s="112"/>
      <c r="K91" s="112"/>
      <c r="L91" s="113"/>
      <c r="M91" s="113"/>
      <c r="N91" s="113"/>
      <c r="O91" s="113"/>
    </row>
    <row r="92" spans="1:15" ht="17.25">
      <c r="A92" s="108" t="s">
        <v>191</v>
      </c>
      <c r="B92" s="109">
        <v>3.41141</v>
      </c>
      <c r="C92" s="110">
        <f t="shared" si="5"/>
        <v>3.4306162383000003</v>
      </c>
      <c r="D92" s="111">
        <f t="shared" si="6"/>
        <v>3.448594369</v>
      </c>
      <c r="E92" s="111">
        <f t="shared" si="7"/>
        <v>3.466333701</v>
      </c>
      <c r="F92" s="111">
        <f t="shared" si="8"/>
        <v>3.482708469</v>
      </c>
      <c r="G92" s="111">
        <f t="shared" si="9"/>
        <v>3.4970363909999995</v>
      </c>
      <c r="H92" s="112"/>
      <c r="I92" s="112"/>
      <c r="J92" s="112"/>
      <c r="K92" s="112"/>
      <c r="L92" s="113"/>
      <c r="M92" s="113"/>
      <c r="N92" s="113"/>
      <c r="O92" s="113"/>
    </row>
    <row r="93" spans="1:15" ht="17.25">
      <c r="A93" s="108" t="s">
        <v>192</v>
      </c>
      <c r="B93" s="109">
        <v>3.80034</v>
      </c>
      <c r="C93" s="110">
        <f t="shared" si="5"/>
        <v>3.8217359142</v>
      </c>
      <c r="D93" s="111">
        <f t="shared" si="6"/>
        <v>3.8417637059999996</v>
      </c>
      <c r="E93" s="111">
        <f t="shared" si="7"/>
        <v>3.861525474</v>
      </c>
      <c r="F93" s="111">
        <f t="shared" si="8"/>
        <v>3.8797671059999996</v>
      </c>
      <c r="G93" s="111">
        <f t="shared" si="9"/>
        <v>3.8957285339999994</v>
      </c>
      <c r="H93" s="112"/>
      <c r="I93" s="112"/>
      <c r="J93" s="112"/>
      <c r="K93" s="112"/>
      <c r="L93" s="113"/>
      <c r="M93" s="113"/>
      <c r="N93" s="113"/>
      <c r="O93" s="113"/>
    </row>
    <row r="94" spans="1:15" ht="17.25">
      <c r="A94" s="108" t="s">
        <v>193</v>
      </c>
      <c r="B94" s="109">
        <v>4.18811</v>
      </c>
      <c r="C94" s="110">
        <f t="shared" si="5"/>
        <v>4.2116890593</v>
      </c>
      <c r="D94" s="111">
        <f t="shared" si="6"/>
        <v>4.2337603989999995</v>
      </c>
      <c r="E94" s="111">
        <f t="shared" si="7"/>
        <v>4.255538571</v>
      </c>
      <c r="F94" s="111">
        <f t="shared" si="8"/>
        <v>4.275641499</v>
      </c>
      <c r="G94" s="111">
        <f t="shared" si="9"/>
        <v>4.293231561</v>
      </c>
      <c r="H94" s="112"/>
      <c r="I94" s="112"/>
      <c r="J94" s="112"/>
      <c r="K94" s="112"/>
      <c r="L94" s="113"/>
      <c r="M94" s="113"/>
      <c r="N94" s="113"/>
      <c r="O94" s="113"/>
    </row>
    <row r="95" spans="1:15" ht="17.25">
      <c r="A95" s="108" t="s">
        <v>194</v>
      </c>
      <c r="B95" s="109">
        <v>4.57463</v>
      </c>
      <c r="C95" s="110">
        <f t="shared" si="5"/>
        <v>4.6003851669</v>
      </c>
      <c r="D95" s="111">
        <f t="shared" si="6"/>
        <v>4.624493467</v>
      </c>
      <c r="E95" s="111">
        <f t="shared" si="7"/>
        <v>4.648281543</v>
      </c>
      <c r="F95" s="111">
        <f t="shared" si="8"/>
        <v>4.670239767</v>
      </c>
      <c r="G95" s="111">
        <f t="shared" si="9"/>
        <v>4.689453212999999</v>
      </c>
      <c r="H95" s="112"/>
      <c r="I95" s="112"/>
      <c r="J95" s="112"/>
      <c r="K95" s="112"/>
      <c r="L95" s="113"/>
      <c r="M95" s="113"/>
      <c r="N95" s="113"/>
      <c r="O95" s="113"/>
    </row>
    <row r="96" spans="1:15" ht="17.25">
      <c r="A96" s="108" t="s">
        <v>195</v>
      </c>
      <c r="B96" s="109">
        <v>4.95979</v>
      </c>
      <c r="C96" s="110">
        <f t="shared" si="5"/>
        <v>4.9877136177</v>
      </c>
      <c r="D96" s="111">
        <f t="shared" si="6"/>
        <v>5.013851710999999</v>
      </c>
      <c r="E96" s="111">
        <f t="shared" si="7"/>
        <v>5.039642619</v>
      </c>
      <c r="F96" s="111">
        <f t="shared" si="8"/>
        <v>5.063449610999999</v>
      </c>
      <c r="G96" s="111">
        <f t="shared" si="9"/>
        <v>5.084280729</v>
      </c>
      <c r="H96" s="112"/>
      <c r="I96" s="112"/>
      <c r="J96" s="112"/>
      <c r="K96" s="112"/>
      <c r="L96" s="113"/>
      <c r="M96" s="113"/>
      <c r="N96" s="113"/>
      <c r="O96" s="113"/>
    </row>
    <row r="97" spans="1:15" ht="17.25">
      <c r="A97" s="108" t="s">
        <v>196</v>
      </c>
      <c r="B97" s="109">
        <v>5.34351</v>
      </c>
      <c r="C97" s="110">
        <f t="shared" si="5"/>
        <v>5.3735939613</v>
      </c>
      <c r="D97" s="111">
        <f t="shared" si="6"/>
        <v>5.401754259</v>
      </c>
      <c r="E97" s="111">
        <f t="shared" si="7"/>
        <v>5.429540511</v>
      </c>
      <c r="F97" s="111">
        <f t="shared" si="8"/>
        <v>5.455189358999999</v>
      </c>
      <c r="G97" s="111">
        <f t="shared" si="9"/>
        <v>5.477632100999999</v>
      </c>
      <c r="H97" s="112"/>
      <c r="I97" s="112"/>
      <c r="J97" s="112"/>
      <c r="K97" s="112"/>
      <c r="L97" s="113"/>
      <c r="M97" s="113"/>
      <c r="N97" s="113"/>
      <c r="O97" s="113"/>
    </row>
    <row r="98" spans="1:15" ht="17.25">
      <c r="A98" s="108" t="s">
        <v>197</v>
      </c>
      <c r="B98" s="109">
        <v>5.72567</v>
      </c>
      <c r="C98" s="110">
        <f t="shared" si="5"/>
        <v>5.757905522100001</v>
      </c>
      <c r="D98" s="111">
        <f t="shared" si="6"/>
        <v>5.788079803</v>
      </c>
      <c r="E98" s="111">
        <f t="shared" si="7"/>
        <v>5.817853287</v>
      </c>
      <c r="F98" s="111">
        <f t="shared" si="8"/>
        <v>5.8453365029999995</v>
      </c>
      <c r="G98" s="111">
        <f t="shared" si="9"/>
        <v>5.869384317</v>
      </c>
      <c r="H98" s="112"/>
      <c r="I98" s="112"/>
      <c r="J98" s="112"/>
      <c r="K98" s="112"/>
      <c r="L98" s="113"/>
      <c r="M98" s="113"/>
      <c r="N98" s="113"/>
      <c r="O98" s="113"/>
    </row>
    <row r="99" spans="1:15" ht="17.25">
      <c r="A99" s="108" t="s">
        <v>198</v>
      </c>
      <c r="B99" s="109">
        <v>6.10617</v>
      </c>
      <c r="C99" s="110">
        <f t="shared" si="5"/>
        <v>6.1405477370999995</v>
      </c>
      <c r="D99" s="111">
        <f t="shared" si="6"/>
        <v>6.172727252999999</v>
      </c>
      <c r="E99" s="111">
        <f t="shared" si="7"/>
        <v>6.2044793369999995</v>
      </c>
      <c r="F99" s="111">
        <f t="shared" si="8"/>
        <v>6.2337889529999995</v>
      </c>
      <c r="G99" s="111">
        <f t="shared" si="9"/>
        <v>6.259434866999999</v>
      </c>
      <c r="H99" s="112"/>
      <c r="I99" s="112"/>
      <c r="J99" s="112"/>
      <c r="K99" s="112"/>
      <c r="L99" s="113"/>
      <c r="M99" s="113"/>
      <c r="N99" s="113"/>
      <c r="O99" s="113"/>
    </row>
    <row r="100" spans="1:15" ht="17.25">
      <c r="A100" s="108" t="s">
        <v>199</v>
      </c>
      <c r="B100" s="109">
        <v>6.48493</v>
      </c>
      <c r="C100" s="110">
        <f t="shared" si="5"/>
        <v>6.521440155900001</v>
      </c>
      <c r="D100" s="111">
        <f t="shared" si="6"/>
        <v>6.555615737</v>
      </c>
      <c r="E100" s="111">
        <f t="shared" si="7"/>
        <v>6.589337373</v>
      </c>
      <c r="F100" s="111">
        <f t="shared" si="8"/>
        <v>6.620465037</v>
      </c>
      <c r="G100" s="111">
        <f t="shared" si="9"/>
        <v>6.647701743</v>
      </c>
      <c r="H100" s="112"/>
      <c r="I100" s="112"/>
      <c r="J100" s="112"/>
      <c r="K100" s="112"/>
      <c r="L100" s="113"/>
      <c r="M100" s="113"/>
      <c r="N100" s="113"/>
      <c r="O100" s="113"/>
    </row>
    <row r="101" spans="1:15" ht="17.25">
      <c r="A101" s="108" t="s">
        <v>200</v>
      </c>
      <c r="B101" s="109">
        <v>6.86183</v>
      </c>
      <c r="C101" s="110">
        <f t="shared" si="5"/>
        <v>6.900462102900001</v>
      </c>
      <c r="D101" s="111">
        <f t="shared" si="6"/>
        <v>6.936623946999999</v>
      </c>
      <c r="E101" s="111">
        <f t="shared" si="7"/>
        <v>6.9723054630000005</v>
      </c>
      <c r="F101" s="111">
        <f t="shared" si="8"/>
        <v>7.005242247</v>
      </c>
      <c r="G101" s="111">
        <f t="shared" si="9"/>
        <v>7.034061932999999</v>
      </c>
      <c r="H101" s="112"/>
      <c r="I101" s="112"/>
      <c r="J101" s="112"/>
      <c r="K101" s="112"/>
      <c r="L101" s="113"/>
      <c r="M101" s="113"/>
      <c r="N101" s="113"/>
      <c r="O101" s="113"/>
    </row>
    <row r="102" spans="1:15" ht="17.25">
      <c r="A102" s="108" t="s">
        <v>201</v>
      </c>
      <c r="B102" s="109">
        <v>7.23678</v>
      </c>
      <c r="C102" s="110">
        <f t="shared" si="5"/>
        <v>7.277523071400001</v>
      </c>
      <c r="D102" s="111">
        <f t="shared" si="6"/>
        <v>7.315660901999999</v>
      </c>
      <c r="E102" s="111">
        <f t="shared" si="7"/>
        <v>7.353292158</v>
      </c>
      <c r="F102" s="111">
        <f t="shared" si="8"/>
        <v>7.388028702</v>
      </c>
      <c r="G102" s="111">
        <f t="shared" si="9"/>
        <v>7.418423177999999</v>
      </c>
      <c r="H102" s="112"/>
      <c r="I102" s="112"/>
      <c r="J102" s="112"/>
      <c r="K102" s="112"/>
      <c r="L102" s="113"/>
      <c r="M102" s="113"/>
      <c r="N102" s="113"/>
      <c r="O102" s="113"/>
    </row>
    <row r="103" spans="1:15" ht="17.25">
      <c r="A103" s="108" t="s">
        <v>202</v>
      </c>
      <c r="B103" s="109">
        <v>7.60967</v>
      </c>
      <c r="C103" s="110">
        <f t="shared" si="5"/>
        <v>7.652512442100001</v>
      </c>
      <c r="D103" s="111">
        <f t="shared" si="6"/>
        <v>7.692615403</v>
      </c>
      <c r="E103" s="111">
        <f t="shared" si="7"/>
        <v>7.732185687</v>
      </c>
      <c r="F103" s="111">
        <f t="shared" si="8"/>
        <v>7.7687121029999995</v>
      </c>
      <c r="G103" s="111">
        <f t="shared" si="9"/>
        <v>7.800672716999999</v>
      </c>
      <c r="H103" s="112"/>
      <c r="I103" s="112"/>
      <c r="J103" s="112"/>
      <c r="K103" s="112"/>
      <c r="L103" s="113"/>
      <c r="M103" s="113"/>
      <c r="N103" s="113"/>
      <c r="O103" s="113"/>
    </row>
    <row r="104" spans="1:15" ht="17.25">
      <c r="A104" s="108" t="s">
        <v>203</v>
      </c>
      <c r="B104" s="109">
        <v>7.9804</v>
      </c>
      <c r="C104" s="110">
        <f t="shared" si="5"/>
        <v>8.025329652</v>
      </c>
      <c r="D104" s="111">
        <f t="shared" si="6"/>
        <v>8.06738636</v>
      </c>
      <c r="E104" s="111">
        <f t="shared" si="7"/>
        <v>8.10888444</v>
      </c>
      <c r="F104" s="111">
        <f t="shared" si="8"/>
        <v>8.14719036</v>
      </c>
      <c r="G104" s="111">
        <f t="shared" si="9"/>
        <v>8.180708039999999</v>
      </c>
      <c r="H104" s="112"/>
      <c r="I104" s="112"/>
      <c r="J104" s="112"/>
      <c r="K104" s="112"/>
      <c r="L104" s="113"/>
      <c r="M104" s="113"/>
      <c r="N104" s="113"/>
      <c r="O104" s="113"/>
    </row>
    <row r="105" spans="1:15" ht="17.25">
      <c r="A105" s="108" t="s">
        <v>204</v>
      </c>
      <c r="B105" s="109">
        <v>8.34888</v>
      </c>
      <c r="C105" s="110">
        <f t="shared" si="5"/>
        <v>8.395884194399999</v>
      </c>
      <c r="D105" s="111">
        <f t="shared" si="6"/>
        <v>8.439882791999999</v>
      </c>
      <c r="E105" s="111">
        <f t="shared" si="7"/>
        <v>8.483296968</v>
      </c>
      <c r="F105" s="111">
        <f t="shared" si="8"/>
        <v>8.523371591999998</v>
      </c>
      <c r="G105" s="111">
        <f t="shared" si="9"/>
        <v>8.558436888</v>
      </c>
      <c r="H105" s="112"/>
      <c r="I105" s="112"/>
      <c r="J105" s="112"/>
      <c r="K105" s="112"/>
      <c r="L105" s="113"/>
      <c r="M105" s="113"/>
      <c r="N105" s="113"/>
      <c r="O105" s="113"/>
    </row>
    <row r="106" spans="1:15" ht="17.25">
      <c r="A106" s="108" t="s">
        <v>205</v>
      </c>
      <c r="B106" s="109">
        <v>8.71499</v>
      </c>
      <c r="C106" s="110">
        <f t="shared" si="5"/>
        <v>8.7640553937</v>
      </c>
      <c r="D106" s="111">
        <f t="shared" si="6"/>
        <v>8.809983391</v>
      </c>
      <c r="E106" s="111">
        <f t="shared" si="7"/>
        <v>8.855301339</v>
      </c>
      <c r="F106" s="111">
        <f t="shared" si="8"/>
        <v>8.897133291</v>
      </c>
      <c r="G106" s="111">
        <f t="shared" si="9"/>
        <v>8.933736248999999</v>
      </c>
      <c r="H106" s="112"/>
      <c r="I106" s="112"/>
      <c r="J106" s="112"/>
      <c r="K106" s="112"/>
      <c r="L106" s="113"/>
      <c r="M106" s="113"/>
      <c r="N106" s="113"/>
      <c r="O106" s="113"/>
    </row>
    <row r="107" spans="1:15" ht="17.25">
      <c r="A107" s="108" t="s">
        <v>206</v>
      </c>
      <c r="B107" s="109">
        <v>9.07865</v>
      </c>
      <c r="C107" s="110">
        <f t="shared" si="5"/>
        <v>9.1297627995</v>
      </c>
      <c r="D107" s="111">
        <f t="shared" si="6"/>
        <v>9.177607284999999</v>
      </c>
      <c r="E107" s="111">
        <f t="shared" si="7"/>
        <v>9.224816265</v>
      </c>
      <c r="F107" s="111">
        <f t="shared" si="8"/>
        <v>9.268393784999999</v>
      </c>
      <c r="G107" s="111">
        <f t="shared" si="9"/>
        <v>9.306524114999998</v>
      </c>
      <c r="H107" s="112"/>
      <c r="I107" s="112"/>
      <c r="J107" s="112"/>
      <c r="K107" s="112"/>
      <c r="L107" s="113"/>
      <c r="M107" s="113"/>
      <c r="N107" s="113"/>
      <c r="O107" s="113"/>
    </row>
    <row r="108" spans="1:15" ht="17.25">
      <c r="A108" s="108" t="s">
        <v>207</v>
      </c>
      <c r="B108" s="109">
        <v>9.43975</v>
      </c>
      <c r="C108" s="110">
        <f t="shared" si="5"/>
        <v>9.4928957925</v>
      </c>
      <c r="D108" s="111">
        <f t="shared" si="6"/>
        <v>9.542643275</v>
      </c>
      <c r="E108" s="111">
        <f t="shared" si="7"/>
        <v>9.591729975</v>
      </c>
      <c r="F108" s="111">
        <f t="shared" si="8"/>
        <v>9.637040775</v>
      </c>
      <c r="G108" s="111">
        <f t="shared" si="9"/>
        <v>9.676687724999999</v>
      </c>
      <c r="H108" s="112"/>
      <c r="I108" s="112"/>
      <c r="J108" s="112"/>
      <c r="K108" s="112"/>
      <c r="L108" s="113"/>
      <c r="M108" s="113"/>
      <c r="N108" s="113"/>
      <c r="O108" s="113"/>
    </row>
    <row r="109" spans="1:15" ht="17.25">
      <c r="A109" s="108" t="s">
        <v>208</v>
      </c>
      <c r="B109" s="109">
        <v>9.79821</v>
      </c>
      <c r="C109" s="110">
        <f t="shared" si="5"/>
        <v>9.8533739223</v>
      </c>
      <c r="D109" s="111">
        <f t="shared" si="6"/>
        <v>9.905010488999999</v>
      </c>
      <c r="E109" s="111">
        <f t="shared" si="7"/>
        <v>9.955961181</v>
      </c>
      <c r="F109" s="111">
        <f t="shared" si="8"/>
        <v>10.002992588999998</v>
      </c>
      <c r="G109" s="111">
        <f t="shared" si="9"/>
        <v>10.044145070999997</v>
      </c>
      <c r="H109" s="112"/>
      <c r="I109" s="112"/>
      <c r="J109" s="112"/>
      <c r="K109" s="112"/>
      <c r="L109" s="113"/>
      <c r="M109" s="113"/>
      <c r="N109" s="113"/>
      <c r="O109" s="113"/>
    </row>
    <row r="110" spans="1:15" ht="17.25">
      <c r="A110" s="108" t="s">
        <v>209</v>
      </c>
      <c r="B110" s="109">
        <v>10.15393</v>
      </c>
      <c r="C110" s="110">
        <f t="shared" si="5"/>
        <v>10.211096625900002</v>
      </c>
      <c r="D110" s="111">
        <f t="shared" si="6"/>
        <v>10.264607837</v>
      </c>
      <c r="E110" s="111">
        <f t="shared" si="7"/>
        <v>10.317408273000002</v>
      </c>
      <c r="F110" s="111">
        <f t="shared" si="8"/>
        <v>10.366147137</v>
      </c>
      <c r="G110" s="111">
        <f t="shared" si="9"/>
        <v>10.408793643</v>
      </c>
      <c r="H110" s="112"/>
      <c r="I110" s="112"/>
      <c r="J110" s="112"/>
      <c r="K110" s="112"/>
      <c r="L110" s="113"/>
      <c r="M110" s="113"/>
      <c r="N110" s="113"/>
      <c r="O110" s="113"/>
    </row>
    <row r="111" spans="1:15" ht="17.25">
      <c r="A111" s="108" t="s">
        <v>210</v>
      </c>
      <c r="B111" s="109">
        <v>10.50684</v>
      </c>
      <c r="C111" s="110">
        <f t="shared" si="5"/>
        <v>10.5659935092</v>
      </c>
      <c r="D111" s="111">
        <f t="shared" si="6"/>
        <v>10.621364556</v>
      </c>
      <c r="E111" s="111">
        <f t="shared" si="7"/>
        <v>10.676000124</v>
      </c>
      <c r="F111" s="111">
        <f t="shared" si="8"/>
        <v>10.726432956</v>
      </c>
      <c r="G111" s="111">
        <f t="shared" si="9"/>
        <v>10.770561683999999</v>
      </c>
      <c r="H111" s="112"/>
      <c r="I111" s="112"/>
      <c r="J111" s="112"/>
      <c r="K111" s="112"/>
      <c r="L111" s="113"/>
      <c r="M111" s="113"/>
      <c r="N111" s="113"/>
      <c r="O111" s="113"/>
    </row>
    <row r="112" spans="1:15" ht="17.25">
      <c r="A112" s="108" t="s">
        <v>211</v>
      </c>
      <c r="B112" s="109">
        <v>10.85683</v>
      </c>
      <c r="C112" s="110">
        <f t="shared" si="5"/>
        <v>10.917953952900001</v>
      </c>
      <c r="D112" s="111">
        <f t="shared" si="6"/>
        <v>10.975169446999999</v>
      </c>
      <c r="E112" s="111">
        <f t="shared" si="7"/>
        <v>11.031624963</v>
      </c>
      <c r="F112" s="111">
        <f t="shared" si="8"/>
        <v>11.083737746999999</v>
      </c>
      <c r="G112" s="111">
        <f t="shared" si="9"/>
        <v>11.129336432999999</v>
      </c>
      <c r="H112" s="112"/>
      <c r="I112" s="112"/>
      <c r="J112" s="112"/>
      <c r="K112" s="112"/>
      <c r="L112" s="113"/>
      <c r="M112" s="113"/>
      <c r="N112" s="113"/>
      <c r="O112" s="113"/>
    </row>
    <row r="113" spans="1:15" ht="17.25">
      <c r="A113" s="108" t="s">
        <v>212</v>
      </c>
      <c r="B113" s="109">
        <v>11.20383</v>
      </c>
      <c r="C113" s="110">
        <f t="shared" si="5"/>
        <v>11.2669075629</v>
      </c>
      <c r="D113" s="111">
        <f t="shared" si="6"/>
        <v>11.325951747</v>
      </c>
      <c r="E113" s="111">
        <f t="shared" si="7"/>
        <v>11.384211663</v>
      </c>
      <c r="F113" s="111">
        <f t="shared" si="8"/>
        <v>11.437990047</v>
      </c>
      <c r="G113" s="111">
        <f t="shared" si="9"/>
        <v>11.485046132999999</v>
      </c>
      <c r="H113" s="112"/>
      <c r="I113" s="112"/>
      <c r="J113" s="112"/>
      <c r="K113" s="112"/>
      <c r="L113" s="113"/>
      <c r="M113" s="113"/>
      <c r="N113" s="113"/>
      <c r="O113" s="113"/>
    </row>
    <row r="114" spans="1:15" ht="17.25">
      <c r="A114" s="108" t="s">
        <v>213</v>
      </c>
      <c r="B114" s="109">
        <v>11.54776</v>
      </c>
      <c r="C114" s="110">
        <f t="shared" si="5"/>
        <v>11.612773888800001</v>
      </c>
      <c r="D114" s="111">
        <f t="shared" si="6"/>
        <v>11.673630584</v>
      </c>
      <c r="E114" s="111">
        <f t="shared" si="7"/>
        <v>11.733678936</v>
      </c>
      <c r="F114" s="111">
        <f t="shared" si="8"/>
        <v>11.789108184</v>
      </c>
      <c r="G114" s="111">
        <f t="shared" si="9"/>
        <v>11.837608776</v>
      </c>
      <c r="H114" s="112"/>
      <c r="I114" s="112"/>
      <c r="J114" s="112"/>
      <c r="K114" s="112"/>
      <c r="L114" s="113"/>
      <c r="M114" s="113"/>
      <c r="N114" s="113"/>
      <c r="O114" s="113"/>
    </row>
    <row r="115" spans="1:15" ht="17.25">
      <c r="A115" s="108" t="s">
        <v>214</v>
      </c>
      <c r="B115" s="109">
        <v>11.88852</v>
      </c>
      <c r="C115" s="110">
        <f t="shared" si="5"/>
        <v>11.9554523676</v>
      </c>
      <c r="D115" s="111">
        <f t="shared" si="6"/>
        <v>12.018104867999998</v>
      </c>
      <c r="E115" s="111">
        <f t="shared" si="7"/>
        <v>12.079925172</v>
      </c>
      <c r="F115" s="111">
        <f t="shared" si="8"/>
        <v>12.136990068</v>
      </c>
      <c r="G115" s="111">
        <f t="shared" si="9"/>
        <v>12.186921852</v>
      </c>
      <c r="H115" s="112"/>
      <c r="I115" s="112"/>
      <c r="J115" s="112"/>
      <c r="K115" s="112"/>
      <c r="L115" s="113"/>
      <c r="M115" s="113"/>
      <c r="N115" s="113"/>
      <c r="O115" s="113"/>
    </row>
    <row r="116" spans="1:15" ht="17.25">
      <c r="A116" s="108" t="s">
        <v>215</v>
      </c>
      <c r="B116" s="123">
        <v>12.22603</v>
      </c>
      <c r="C116" s="124">
        <f t="shared" si="5"/>
        <v>12.2948625489</v>
      </c>
      <c r="D116" s="125">
        <f t="shared" si="6"/>
        <v>12.359293726999999</v>
      </c>
      <c r="E116" s="125">
        <f t="shared" si="7"/>
        <v>12.422869083</v>
      </c>
      <c r="F116" s="125">
        <f t="shared" si="8"/>
        <v>12.481554027</v>
      </c>
      <c r="G116" s="125">
        <f t="shared" si="9"/>
        <v>12.532903352999998</v>
      </c>
      <c r="H116" s="258" t="s">
        <v>495</v>
      </c>
      <c r="I116" s="260"/>
      <c r="J116" s="260"/>
      <c r="K116" s="112"/>
      <c r="L116" s="113"/>
      <c r="M116" s="113"/>
      <c r="N116" s="113"/>
      <c r="O116" s="113"/>
    </row>
    <row r="117" spans="1:15" ht="17.25">
      <c r="A117" s="108" t="s">
        <v>216</v>
      </c>
      <c r="B117" s="109">
        <v>12.56021</v>
      </c>
      <c r="C117" s="110">
        <f t="shared" si="5"/>
        <v>12.6309239823</v>
      </c>
      <c r="D117" s="111">
        <f t="shared" si="6"/>
        <v>12.697116288999998</v>
      </c>
      <c r="E117" s="111">
        <f t="shared" si="7"/>
        <v>12.762429381</v>
      </c>
      <c r="F117" s="111">
        <f t="shared" si="8"/>
        <v>12.822718388999998</v>
      </c>
      <c r="G117" s="111">
        <f t="shared" si="9"/>
        <v>12.875471270999999</v>
      </c>
      <c r="H117" s="112"/>
      <c r="I117" s="112"/>
      <c r="J117" s="112"/>
      <c r="K117" s="112"/>
      <c r="L117" s="113"/>
      <c r="M117" s="113"/>
      <c r="N117" s="113"/>
      <c r="O117" s="113"/>
    </row>
    <row r="118" spans="1:15" ht="17.25">
      <c r="A118" s="108" t="s">
        <v>217</v>
      </c>
      <c r="B118" s="109">
        <v>12.89096</v>
      </c>
      <c r="C118" s="110">
        <f t="shared" si="5"/>
        <v>12.9635361048</v>
      </c>
      <c r="D118" s="111">
        <f t="shared" si="6"/>
        <v>13.031471464</v>
      </c>
      <c r="E118" s="111">
        <f t="shared" si="7"/>
        <v>13.098504456</v>
      </c>
      <c r="F118" s="111">
        <f t="shared" si="8"/>
        <v>13.160381064</v>
      </c>
      <c r="G118" s="111">
        <f t="shared" si="9"/>
        <v>13.214523095999999</v>
      </c>
      <c r="H118" s="112"/>
      <c r="I118" s="112"/>
      <c r="J118" s="112"/>
      <c r="K118" s="112"/>
      <c r="L118" s="113"/>
      <c r="M118" s="113"/>
      <c r="N118" s="113"/>
      <c r="O118" s="113"/>
    </row>
    <row r="119" spans="1:15" ht="17.25">
      <c r="A119" s="108" t="s">
        <v>218</v>
      </c>
      <c r="B119" s="109">
        <v>13.21821</v>
      </c>
      <c r="C119" s="110">
        <f t="shared" si="5"/>
        <v>13.2926285223</v>
      </c>
      <c r="D119" s="111">
        <f t="shared" si="6"/>
        <v>13.362288488999997</v>
      </c>
      <c r="E119" s="111">
        <f t="shared" si="7"/>
        <v>13.431023180999999</v>
      </c>
      <c r="F119" s="111">
        <f t="shared" si="8"/>
        <v>13.494470588999999</v>
      </c>
      <c r="G119" s="111">
        <f t="shared" si="9"/>
        <v>13.549987070999999</v>
      </c>
      <c r="H119" s="112"/>
      <c r="I119" s="112"/>
      <c r="J119" s="112"/>
      <c r="K119" s="112"/>
      <c r="L119" s="113"/>
      <c r="M119" s="113"/>
      <c r="N119" s="113"/>
      <c r="O119" s="113"/>
    </row>
    <row r="120" spans="1:15" ht="17.25">
      <c r="A120" s="108" t="s">
        <v>219</v>
      </c>
      <c r="B120" s="109">
        <v>13.54185</v>
      </c>
      <c r="C120" s="110">
        <f t="shared" si="5"/>
        <v>13.6180906155</v>
      </c>
      <c r="D120" s="111">
        <f t="shared" si="6"/>
        <v>13.689456165</v>
      </c>
      <c r="E120" s="111">
        <f t="shared" si="7"/>
        <v>13.759873785</v>
      </c>
      <c r="F120" s="111">
        <f t="shared" si="8"/>
        <v>13.824874665</v>
      </c>
      <c r="G120" s="111">
        <f t="shared" si="9"/>
        <v>13.881750434999999</v>
      </c>
      <c r="H120" s="112"/>
      <c r="I120" s="112"/>
      <c r="J120" s="112"/>
      <c r="K120" s="112"/>
      <c r="L120" s="113"/>
      <c r="M120" s="113"/>
      <c r="N120" s="113"/>
      <c r="O120" s="113"/>
    </row>
    <row r="121" spans="1:15" ht="17.25">
      <c r="A121" s="108" t="s">
        <v>220</v>
      </c>
      <c r="B121" s="109">
        <v>13.86179</v>
      </c>
      <c r="C121" s="110">
        <f t="shared" si="5"/>
        <v>13.9398318777</v>
      </c>
      <c r="D121" s="111">
        <f t="shared" si="6"/>
        <v>14.012883510999998</v>
      </c>
      <c r="E121" s="111">
        <f t="shared" si="7"/>
        <v>14.084964819</v>
      </c>
      <c r="F121" s="111">
        <f t="shared" si="8"/>
        <v>14.151501410999998</v>
      </c>
      <c r="G121" s="111">
        <f t="shared" si="9"/>
        <v>14.209720928999998</v>
      </c>
      <c r="H121" s="112"/>
      <c r="I121" s="112"/>
      <c r="J121" s="112"/>
      <c r="K121" s="112"/>
      <c r="L121" s="113"/>
      <c r="M121" s="113"/>
      <c r="N121" s="113"/>
      <c r="O121" s="113"/>
    </row>
    <row r="122" spans="1:15" ht="17.25">
      <c r="A122" s="108" t="s">
        <v>221</v>
      </c>
      <c r="B122" s="109">
        <v>14.17796</v>
      </c>
      <c r="C122" s="110">
        <f t="shared" si="5"/>
        <v>14.2577819148</v>
      </c>
      <c r="D122" s="111">
        <f t="shared" si="6"/>
        <v>14.332499764</v>
      </c>
      <c r="E122" s="111">
        <f t="shared" si="7"/>
        <v>14.406225156000001</v>
      </c>
      <c r="F122" s="111">
        <f t="shared" si="8"/>
        <v>14.474279364</v>
      </c>
      <c r="G122" s="111">
        <f t="shared" si="9"/>
        <v>14.533826796</v>
      </c>
      <c r="H122" s="112"/>
      <c r="I122" s="112"/>
      <c r="J122" s="112"/>
      <c r="K122" s="112"/>
      <c r="L122" s="113"/>
      <c r="M122" s="113"/>
      <c r="N122" s="113"/>
      <c r="O122" s="113"/>
    </row>
    <row r="123" spans="1:15" ht="17.25">
      <c r="A123" s="108" t="s">
        <v>222</v>
      </c>
      <c r="B123" s="109">
        <v>14.49026</v>
      </c>
      <c r="C123" s="110">
        <f t="shared" si="5"/>
        <v>14.5718401638</v>
      </c>
      <c r="D123" s="111">
        <f t="shared" si="6"/>
        <v>14.648203833999998</v>
      </c>
      <c r="E123" s="111">
        <f t="shared" si="7"/>
        <v>14.723553185999998</v>
      </c>
      <c r="F123" s="111">
        <f t="shared" si="8"/>
        <v>14.793106433999998</v>
      </c>
      <c r="G123" s="111">
        <f t="shared" si="9"/>
        <v>14.853965525999998</v>
      </c>
      <c r="H123" s="112"/>
      <c r="I123" s="112"/>
      <c r="J123" s="112"/>
      <c r="K123" s="112"/>
      <c r="L123" s="113"/>
      <c r="M123" s="113"/>
      <c r="N123" s="113"/>
      <c r="O123" s="113"/>
    </row>
    <row r="124" spans="1:15" ht="17.25">
      <c r="A124" s="108" t="s">
        <v>223</v>
      </c>
      <c r="B124" s="109">
        <v>14.7986</v>
      </c>
      <c r="C124" s="110">
        <f t="shared" si="5"/>
        <v>14.881916118000001</v>
      </c>
      <c r="D124" s="111">
        <f t="shared" si="6"/>
        <v>14.959904739999999</v>
      </c>
      <c r="E124" s="111">
        <f t="shared" si="7"/>
        <v>15.03685746</v>
      </c>
      <c r="F124" s="111">
        <f t="shared" si="8"/>
        <v>15.107890739999998</v>
      </c>
      <c r="G124" s="111">
        <f t="shared" si="9"/>
        <v>15.170044859999999</v>
      </c>
      <c r="H124" s="112"/>
      <c r="I124" s="112"/>
      <c r="J124" s="112"/>
      <c r="K124" s="112"/>
      <c r="L124" s="113"/>
      <c r="M124" s="113"/>
      <c r="N124" s="113"/>
      <c r="O124" s="113"/>
    </row>
    <row r="125" spans="1:15" ht="17.25">
      <c r="A125" s="108" t="s">
        <v>224</v>
      </c>
      <c r="B125" s="109">
        <v>15.10288</v>
      </c>
      <c r="C125" s="110">
        <f t="shared" si="5"/>
        <v>15.187909214400001</v>
      </c>
      <c r="D125" s="111">
        <f t="shared" si="6"/>
        <v>15.267501392</v>
      </c>
      <c r="E125" s="111">
        <f t="shared" si="7"/>
        <v>15.346036368</v>
      </c>
      <c r="F125" s="111">
        <f t="shared" si="8"/>
        <v>15.418530192</v>
      </c>
      <c r="G125" s="111">
        <f t="shared" si="9"/>
        <v>15.481962288</v>
      </c>
      <c r="H125" s="112"/>
      <c r="I125" s="112"/>
      <c r="J125" s="112"/>
      <c r="K125" s="112"/>
      <c r="L125" s="113"/>
      <c r="M125" s="113"/>
      <c r="N125" s="113"/>
      <c r="O125" s="113"/>
    </row>
    <row r="126" spans="1:15" ht="17.25">
      <c r="A126" s="108" t="s">
        <v>225</v>
      </c>
      <c r="B126" s="109">
        <v>15.40302</v>
      </c>
      <c r="C126" s="110">
        <f t="shared" si="5"/>
        <v>15.4897390026</v>
      </c>
      <c r="D126" s="111">
        <f t="shared" si="6"/>
        <v>15.570912917999998</v>
      </c>
      <c r="E126" s="111">
        <f t="shared" si="7"/>
        <v>15.651008621999999</v>
      </c>
      <c r="F126" s="111">
        <f t="shared" si="8"/>
        <v>15.724943117999999</v>
      </c>
      <c r="G126" s="111">
        <f t="shared" si="9"/>
        <v>15.789635801999998</v>
      </c>
      <c r="H126" s="112"/>
      <c r="I126" s="112"/>
      <c r="J126" s="112"/>
      <c r="K126" s="112"/>
      <c r="L126" s="113"/>
      <c r="M126" s="113"/>
      <c r="N126" s="113"/>
      <c r="O126" s="113"/>
    </row>
    <row r="127" spans="1:15" ht="17.25">
      <c r="A127" s="108" t="s">
        <v>226</v>
      </c>
      <c r="B127" s="109">
        <v>15.69893</v>
      </c>
      <c r="C127" s="110">
        <f t="shared" si="5"/>
        <v>15.787314975900001</v>
      </c>
      <c r="D127" s="111">
        <f t="shared" si="6"/>
        <v>15.870048337</v>
      </c>
      <c r="E127" s="111">
        <f t="shared" si="7"/>
        <v>15.951682773</v>
      </c>
      <c r="F127" s="111">
        <f t="shared" si="8"/>
        <v>16.027037637</v>
      </c>
      <c r="G127" s="111">
        <f t="shared" si="9"/>
        <v>16.092973143</v>
      </c>
      <c r="H127" s="112"/>
      <c r="I127" s="112"/>
      <c r="J127" s="112"/>
      <c r="K127" s="112"/>
      <c r="L127" s="113"/>
      <c r="M127" s="113"/>
      <c r="N127" s="113"/>
      <c r="O127" s="113"/>
    </row>
    <row r="128" spans="1:15" ht="17.25">
      <c r="A128" s="108" t="s">
        <v>227</v>
      </c>
      <c r="B128" s="109">
        <v>15.99052</v>
      </c>
      <c r="C128" s="110">
        <f t="shared" si="5"/>
        <v>16.0805466276</v>
      </c>
      <c r="D128" s="111">
        <f t="shared" si="6"/>
        <v>16.164816668</v>
      </c>
      <c r="E128" s="111">
        <f t="shared" si="7"/>
        <v>16.247967372</v>
      </c>
      <c r="F128" s="111">
        <f t="shared" si="8"/>
        <v>16.324721867999997</v>
      </c>
      <c r="G128" s="111">
        <f t="shared" si="9"/>
        <v>16.391882052</v>
      </c>
      <c r="H128" s="112"/>
      <c r="I128" s="112"/>
      <c r="J128" s="112"/>
      <c r="K128" s="112"/>
      <c r="L128" s="113"/>
      <c r="M128" s="113"/>
      <c r="N128" s="113"/>
      <c r="O128" s="113"/>
    </row>
    <row r="129" spans="1:15" ht="17.25">
      <c r="A129" s="108" t="s">
        <v>228</v>
      </c>
      <c r="B129" s="109">
        <v>16.27769</v>
      </c>
      <c r="C129" s="110">
        <f t="shared" si="5"/>
        <v>16.3693333947</v>
      </c>
      <c r="D129" s="111">
        <f t="shared" si="6"/>
        <v>16.455116820999997</v>
      </c>
      <c r="E129" s="111">
        <f t="shared" si="7"/>
        <v>16.539760809</v>
      </c>
      <c r="F129" s="111">
        <f t="shared" si="8"/>
        <v>16.617893720999998</v>
      </c>
      <c r="G129" s="111">
        <f t="shared" si="9"/>
        <v>16.686260019</v>
      </c>
      <c r="H129" s="112"/>
      <c r="I129" s="112"/>
      <c r="J129" s="112"/>
      <c r="K129" s="112"/>
      <c r="L129" s="113"/>
      <c r="M129" s="113"/>
      <c r="N129" s="113"/>
      <c r="O129" s="113"/>
    </row>
    <row r="130" spans="1:15" ht="17.25">
      <c r="A130" s="108" t="s">
        <v>229</v>
      </c>
      <c r="B130" s="123">
        <v>16.56037</v>
      </c>
      <c r="C130" s="124">
        <f t="shared" si="5"/>
        <v>16.653604883099998</v>
      </c>
      <c r="D130" s="125">
        <f t="shared" si="6"/>
        <v>16.740878032999998</v>
      </c>
      <c r="E130" s="125">
        <f t="shared" si="7"/>
        <v>16.826991957</v>
      </c>
      <c r="F130" s="125">
        <f t="shared" si="8"/>
        <v>16.906481732999996</v>
      </c>
      <c r="G130" s="125">
        <f t="shared" si="9"/>
        <v>16.976035287</v>
      </c>
      <c r="H130" s="263" t="s">
        <v>1036</v>
      </c>
      <c r="I130" s="260"/>
      <c r="J130" s="260"/>
      <c r="K130" s="112"/>
      <c r="L130" s="113"/>
      <c r="M130" s="113"/>
      <c r="N130" s="113"/>
      <c r="O130" s="113"/>
    </row>
    <row r="131" spans="1:15" ht="17.25">
      <c r="A131" s="108" t="s">
        <v>230</v>
      </c>
      <c r="B131" s="109">
        <v>16.83844</v>
      </c>
      <c r="C131" s="110">
        <f t="shared" si="5"/>
        <v>16.9332404172</v>
      </c>
      <c r="D131" s="111">
        <f t="shared" si="6"/>
        <v>17.021978995999998</v>
      </c>
      <c r="E131" s="111">
        <f t="shared" si="7"/>
        <v>17.109538884</v>
      </c>
      <c r="F131" s="111">
        <f t="shared" si="8"/>
        <v>17.190363396</v>
      </c>
      <c r="G131" s="111">
        <f t="shared" si="9"/>
        <v>17.261084843999996</v>
      </c>
      <c r="H131" s="112"/>
      <c r="I131" s="112"/>
      <c r="J131" s="112"/>
      <c r="K131" s="112"/>
      <c r="L131" s="113"/>
      <c r="M131" s="113"/>
      <c r="N131" s="113"/>
      <c r="O131" s="113"/>
    </row>
    <row r="132" spans="1:15" ht="17.25">
      <c r="A132" s="108" t="s">
        <v>231</v>
      </c>
      <c r="B132" s="109">
        <v>17.11183</v>
      </c>
      <c r="C132" s="110">
        <f t="shared" si="5"/>
        <v>17.2081696029</v>
      </c>
      <c r="D132" s="111">
        <f t="shared" si="6"/>
        <v>17.298348947</v>
      </c>
      <c r="E132" s="111">
        <f t="shared" si="7"/>
        <v>17.387330463</v>
      </c>
      <c r="F132" s="111">
        <f t="shared" si="8"/>
        <v>17.469467247</v>
      </c>
      <c r="G132" s="111">
        <f t="shared" si="9"/>
        <v>17.541336933</v>
      </c>
      <c r="H132" s="112"/>
      <c r="I132" s="112"/>
      <c r="J132" s="112"/>
      <c r="K132" s="112"/>
      <c r="L132" s="113"/>
      <c r="M132" s="113"/>
      <c r="N132" s="113"/>
      <c r="O132" s="113"/>
    </row>
    <row r="133" spans="1:15" ht="17.25">
      <c r="A133" s="108" t="s">
        <v>232</v>
      </c>
      <c r="B133" s="109">
        <v>17.38045</v>
      </c>
      <c r="C133" s="110">
        <f aca="true" t="shared" si="10" ref="C133:C196">B133*1.00563</f>
        <v>17.4783019335</v>
      </c>
      <c r="D133" s="111">
        <f aca="true" t="shared" si="11" ref="D133:D196">B133*1.0109</f>
        <v>17.569896904999997</v>
      </c>
      <c r="E133" s="111">
        <f aca="true" t="shared" si="12" ref="E133:E196">B133*1.0161</f>
        <v>17.660275245</v>
      </c>
      <c r="F133" s="111">
        <f aca="true" t="shared" si="13" ref="F133:F196">B133*1.0209</f>
        <v>17.743701405</v>
      </c>
      <c r="G133" s="111">
        <f aca="true" t="shared" si="14" ref="G133:G196">B133*1.0251</f>
        <v>17.816699295</v>
      </c>
      <c r="H133" s="112"/>
      <c r="I133" s="112"/>
      <c r="J133" s="112"/>
      <c r="K133" s="112"/>
      <c r="L133" s="113"/>
      <c r="M133" s="113"/>
      <c r="N133" s="113"/>
      <c r="O133" s="113"/>
    </row>
    <row r="134" spans="1:15" ht="17.25">
      <c r="A134" s="108" t="s">
        <v>233</v>
      </c>
      <c r="B134" s="109">
        <v>17.64419</v>
      </c>
      <c r="C134" s="110">
        <f t="shared" si="10"/>
        <v>17.7435267897</v>
      </c>
      <c r="D134" s="111">
        <f t="shared" si="11"/>
        <v>17.836511670999997</v>
      </c>
      <c r="E134" s="111">
        <f t="shared" si="12"/>
        <v>17.928261458999998</v>
      </c>
      <c r="F134" s="111">
        <f t="shared" si="13"/>
        <v>18.012953570999997</v>
      </c>
      <c r="G134" s="111">
        <f t="shared" si="14"/>
        <v>18.087059168999996</v>
      </c>
      <c r="H134" s="112"/>
      <c r="I134" s="112"/>
      <c r="J134" s="112"/>
      <c r="K134" s="112"/>
      <c r="L134" s="113"/>
      <c r="M134" s="113"/>
      <c r="N134" s="113"/>
      <c r="O134" s="113"/>
    </row>
    <row r="135" spans="1:15" ht="17.25">
      <c r="A135" s="108" t="s">
        <v>234</v>
      </c>
      <c r="B135" s="109">
        <v>17.90299</v>
      </c>
      <c r="C135" s="110">
        <f t="shared" si="10"/>
        <v>18.0037838337</v>
      </c>
      <c r="D135" s="111">
        <f t="shared" si="11"/>
        <v>18.098132591</v>
      </c>
      <c r="E135" s="111">
        <f t="shared" si="12"/>
        <v>18.191228139</v>
      </c>
      <c r="F135" s="111">
        <f t="shared" si="13"/>
        <v>18.277162491</v>
      </c>
      <c r="G135" s="111">
        <f t="shared" si="14"/>
        <v>18.352355048999996</v>
      </c>
      <c r="H135" s="112"/>
      <c r="I135" s="112"/>
      <c r="J135" s="112"/>
      <c r="K135" s="112"/>
      <c r="L135" s="113"/>
      <c r="M135" s="113"/>
      <c r="N135" s="113"/>
      <c r="O135" s="113"/>
    </row>
    <row r="136" spans="1:15" ht="17.25">
      <c r="A136" s="108" t="s">
        <v>235</v>
      </c>
      <c r="B136" s="109">
        <v>18.15674</v>
      </c>
      <c r="C136" s="110">
        <f t="shared" si="10"/>
        <v>18.258962446199998</v>
      </c>
      <c r="D136" s="111">
        <f t="shared" si="11"/>
        <v>18.354648465999997</v>
      </c>
      <c r="E136" s="111">
        <f t="shared" si="12"/>
        <v>18.449063514</v>
      </c>
      <c r="F136" s="111">
        <f t="shared" si="13"/>
        <v>18.536215866</v>
      </c>
      <c r="G136" s="111">
        <f t="shared" si="14"/>
        <v>18.612474174</v>
      </c>
      <c r="H136" s="112"/>
      <c r="I136" s="112"/>
      <c r="J136" s="112"/>
      <c r="K136" s="112"/>
      <c r="L136" s="113"/>
      <c r="M136" s="113"/>
      <c r="N136" s="113"/>
      <c r="O136" s="113"/>
    </row>
    <row r="137" spans="1:15" ht="17.25">
      <c r="A137" s="108" t="s">
        <v>236</v>
      </c>
      <c r="B137" s="109">
        <v>18.40538</v>
      </c>
      <c r="C137" s="110">
        <f t="shared" si="10"/>
        <v>18.5090022894</v>
      </c>
      <c r="D137" s="111">
        <f t="shared" si="11"/>
        <v>18.605998642</v>
      </c>
      <c r="E137" s="111">
        <f t="shared" si="12"/>
        <v>18.701706618</v>
      </c>
      <c r="F137" s="111">
        <f t="shared" si="13"/>
        <v>18.790052442</v>
      </c>
      <c r="G137" s="111">
        <f t="shared" si="14"/>
        <v>18.867355038</v>
      </c>
      <c r="H137" s="112"/>
      <c r="I137" s="112"/>
      <c r="J137" s="112"/>
      <c r="K137" s="112"/>
      <c r="L137" s="113"/>
      <c r="M137" s="113"/>
      <c r="N137" s="113"/>
      <c r="O137" s="113"/>
    </row>
    <row r="138" spans="1:15" ht="17.25">
      <c r="A138" s="108" t="s">
        <v>237</v>
      </c>
      <c r="B138" s="109">
        <v>18.64882</v>
      </c>
      <c r="C138" s="110">
        <f t="shared" si="10"/>
        <v>18.7538128566</v>
      </c>
      <c r="D138" s="111">
        <f t="shared" si="11"/>
        <v>18.852092138</v>
      </c>
      <c r="E138" s="111">
        <f t="shared" si="12"/>
        <v>18.949066002000002</v>
      </c>
      <c r="F138" s="111">
        <f t="shared" si="13"/>
        <v>19.038580338</v>
      </c>
      <c r="G138" s="111">
        <f t="shared" si="14"/>
        <v>19.116905382</v>
      </c>
      <c r="H138" s="112"/>
      <c r="I138" s="112"/>
      <c r="J138" s="112"/>
      <c r="K138" s="112"/>
      <c r="L138" s="113"/>
      <c r="M138" s="113"/>
      <c r="N138" s="113"/>
      <c r="O138" s="113"/>
    </row>
    <row r="139" spans="1:15" ht="17.25">
      <c r="A139" s="108" t="s">
        <v>238</v>
      </c>
      <c r="B139" s="109">
        <v>18.887</v>
      </c>
      <c r="C139" s="110">
        <f t="shared" si="10"/>
        <v>18.99333381</v>
      </c>
      <c r="D139" s="111">
        <f t="shared" si="11"/>
        <v>19.0928683</v>
      </c>
      <c r="E139" s="111">
        <f t="shared" si="12"/>
        <v>19.1910807</v>
      </c>
      <c r="F139" s="111">
        <f t="shared" si="13"/>
        <v>19.2817383</v>
      </c>
      <c r="G139" s="111">
        <f t="shared" si="14"/>
        <v>19.3610637</v>
      </c>
      <c r="H139" s="112"/>
      <c r="I139" s="112"/>
      <c r="J139" s="112"/>
      <c r="K139" s="112"/>
      <c r="L139" s="113"/>
      <c r="M139" s="113"/>
      <c r="N139" s="113"/>
      <c r="O139" s="113"/>
    </row>
    <row r="140" spans="1:15" ht="17.25">
      <c r="A140" s="108" t="s">
        <v>239</v>
      </c>
      <c r="B140" s="109">
        <v>19.11983</v>
      </c>
      <c r="C140" s="110">
        <f t="shared" si="10"/>
        <v>19.227474642900003</v>
      </c>
      <c r="D140" s="111">
        <f t="shared" si="11"/>
        <v>19.328236147</v>
      </c>
      <c r="E140" s="111">
        <f t="shared" si="12"/>
        <v>19.427659263</v>
      </c>
      <c r="F140" s="111">
        <f t="shared" si="13"/>
        <v>19.519434447</v>
      </c>
      <c r="G140" s="111">
        <f t="shared" si="14"/>
        <v>19.599737732999998</v>
      </c>
      <c r="H140" s="112"/>
      <c r="I140" s="112"/>
      <c r="J140" s="112"/>
      <c r="K140" s="112"/>
      <c r="L140" s="113"/>
      <c r="M140" s="113"/>
      <c r="N140" s="113"/>
      <c r="O140" s="113"/>
    </row>
    <row r="141" spans="1:15" ht="17.25">
      <c r="A141" s="108" t="s">
        <v>240</v>
      </c>
      <c r="B141" s="109">
        <v>19.34726</v>
      </c>
      <c r="C141" s="110">
        <f t="shared" si="10"/>
        <v>19.4561850738</v>
      </c>
      <c r="D141" s="111">
        <f t="shared" si="11"/>
        <v>19.558145133999997</v>
      </c>
      <c r="E141" s="111">
        <f t="shared" si="12"/>
        <v>19.658750886</v>
      </c>
      <c r="F141" s="111">
        <f t="shared" si="13"/>
        <v>19.751617733999996</v>
      </c>
      <c r="G141" s="111">
        <f t="shared" si="14"/>
        <v>19.832876225999996</v>
      </c>
      <c r="H141" s="112"/>
      <c r="I141" s="112"/>
      <c r="J141" s="112"/>
      <c r="K141" s="112"/>
      <c r="L141" s="113"/>
      <c r="M141" s="113"/>
      <c r="N141" s="113"/>
      <c r="O141" s="113"/>
    </row>
    <row r="142" spans="1:15" ht="17.25">
      <c r="A142" s="108" t="s">
        <v>241</v>
      </c>
      <c r="B142" s="109">
        <v>19.5692</v>
      </c>
      <c r="C142" s="110">
        <f t="shared" si="10"/>
        <v>19.679374596</v>
      </c>
      <c r="D142" s="111">
        <f t="shared" si="11"/>
        <v>19.782504279999998</v>
      </c>
      <c r="E142" s="111">
        <f t="shared" si="12"/>
        <v>19.884264119999997</v>
      </c>
      <c r="F142" s="111">
        <f t="shared" si="13"/>
        <v>19.978196279999995</v>
      </c>
      <c r="G142" s="111">
        <f t="shared" si="14"/>
        <v>20.060386919999996</v>
      </c>
      <c r="H142" s="112"/>
      <c r="I142" s="112"/>
      <c r="J142" s="112"/>
      <c r="K142" s="112"/>
      <c r="L142" s="113"/>
      <c r="M142" s="113"/>
      <c r="N142" s="113"/>
      <c r="O142" s="113"/>
    </row>
    <row r="143" spans="1:15" ht="17.25">
      <c r="A143" s="108" t="s">
        <v>242</v>
      </c>
      <c r="B143" s="109">
        <v>19.7856</v>
      </c>
      <c r="C143" s="110">
        <f t="shared" si="10"/>
        <v>19.896992928</v>
      </c>
      <c r="D143" s="111">
        <f t="shared" si="11"/>
        <v>20.001263039999998</v>
      </c>
      <c r="E143" s="111">
        <f t="shared" si="12"/>
        <v>20.104148159999998</v>
      </c>
      <c r="F143" s="111">
        <f t="shared" si="13"/>
        <v>20.199119039999996</v>
      </c>
      <c r="G143" s="111">
        <f t="shared" si="14"/>
        <v>20.282218559999997</v>
      </c>
      <c r="H143" s="112"/>
      <c r="I143" s="112"/>
      <c r="J143" s="112"/>
      <c r="K143" s="112"/>
      <c r="L143" s="113"/>
      <c r="M143" s="113"/>
      <c r="N143" s="113"/>
      <c r="O143" s="113"/>
    </row>
    <row r="144" spans="1:15" ht="17.25">
      <c r="A144" s="108" t="s">
        <v>243</v>
      </c>
      <c r="B144" s="109">
        <v>19.99638</v>
      </c>
      <c r="C144" s="110">
        <f t="shared" si="10"/>
        <v>20.1089596194</v>
      </c>
      <c r="D144" s="111">
        <f t="shared" si="11"/>
        <v>20.214340541999995</v>
      </c>
      <c r="E144" s="111">
        <f t="shared" si="12"/>
        <v>20.318321718</v>
      </c>
      <c r="F144" s="111">
        <f t="shared" si="13"/>
        <v>20.414304341999998</v>
      </c>
      <c r="G144" s="111">
        <f t="shared" si="14"/>
        <v>20.498289137999997</v>
      </c>
      <c r="H144" s="112"/>
      <c r="I144" s="112"/>
      <c r="J144" s="112"/>
      <c r="K144" s="112"/>
      <c r="L144" s="113"/>
      <c r="M144" s="113"/>
      <c r="N144" s="113"/>
      <c r="O144" s="113"/>
    </row>
    <row r="145" spans="1:15" ht="17.25">
      <c r="A145" s="108" t="s">
        <v>244</v>
      </c>
      <c r="B145" s="109">
        <v>20.20148</v>
      </c>
      <c r="C145" s="110">
        <f t="shared" si="10"/>
        <v>20.3152143324</v>
      </c>
      <c r="D145" s="111">
        <f t="shared" si="11"/>
        <v>20.421676131999998</v>
      </c>
      <c r="E145" s="111">
        <f t="shared" si="12"/>
        <v>20.526723828</v>
      </c>
      <c r="F145" s="111">
        <f t="shared" si="13"/>
        <v>20.623690932</v>
      </c>
      <c r="G145" s="111">
        <f t="shared" si="14"/>
        <v>20.708537147999998</v>
      </c>
      <c r="H145" s="112"/>
      <c r="I145" s="112"/>
      <c r="J145" s="112"/>
      <c r="K145" s="112"/>
      <c r="L145" s="113"/>
      <c r="M145" s="113"/>
      <c r="N145" s="113"/>
      <c r="O145" s="113"/>
    </row>
    <row r="146" spans="1:15" ht="17.25">
      <c r="A146" s="108" t="s">
        <v>245</v>
      </c>
      <c r="B146" s="123">
        <v>20.40084</v>
      </c>
      <c r="C146" s="124">
        <f t="shared" si="10"/>
        <v>20.5156967292</v>
      </c>
      <c r="D146" s="125">
        <f t="shared" si="11"/>
        <v>20.623209155999998</v>
      </c>
      <c r="E146" s="125">
        <f t="shared" si="12"/>
        <v>20.729293524</v>
      </c>
      <c r="F146" s="125">
        <f t="shared" si="13"/>
        <v>20.827217555999997</v>
      </c>
      <c r="G146" s="125">
        <f t="shared" si="14"/>
        <v>20.912901083999998</v>
      </c>
      <c r="H146" s="258" t="s">
        <v>496</v>
      </c>
      <c r="I146" s="260"/>
      <c r="J146" s="260"/>
      <c r="K146" s="112"/>
      <c r="L146" s="113"/>
      <c r="M146" s="113"/>
      <c r="N146" s="113"/>
      <c r="O146" s="113"/>
    </row>
    <row r="147" spans="1:15" ht="17.25">
      <c r="A147" s="108" t="s">
        <v>246</v>
      </c>
      <c r="B147" s="109">
        <v>20.59438</v>
      </c>
      <c r="C147" s="110">
        <f t="shared" si="10"/>
        <v>20.7103263594</v>
      </c>
      <c r="D147" s="111">
        <f t="shared" si="11"/>
        <v>20.818858742</v>
      </c>
      <c r="E147" s="111">
        <f t="shared" si="12"/>
        <v>20.925949518</v>
      </c>
      <c r="F147" s="111">
        <f t="shared" si="13"/>
        <v>21.024802542</v>
      </c>
      <c r="G147" s="111">
        <f t="shared" si="14"/>
        <v>21.111298937999997</v>
      </c>
      <c r="H147" s="112"/>
      <c r="I147" s="112"/>
      <c r="J147" s="112"/>
      <c r="K147" s="112"/>
      <c r="L147" s="113"/>
      <c r="M147" s="113"/>
      <c r="N147" s="113"/>
      <c r="O147" s="113"/>
    </row>
    <row r="148" spans="1:15" ht="17.25">
      <c r="A148" s="108" t="s">
        <v>247</v>
      </c>
      <c r="B148" s="109">
        <v>20.78205</v>
      </c>
      <c r="C148" s="110">
        <f t="shared" si="10"/>
        <v>20.899052941500003</v>
      </c>
      <c r="D148" s="111">
        <f t="shared" si="11"/>
        <v>21.008574345</v>
      </c>
      <c r="E148" s="111">
        <f t="shared" si="12"/>
        <v>21.116641005</v>
      </c>
      <c r="F148" s="111">
        <f t="shared" si="13"/>
        <v>21.216394845</v>
      </c>
      <c r="G148" s="111">
        <f t="shared" si="14"/>
        <v>21.303679455</v>
      </c>
      <c r="H148" s="112"/>
      <c r="I148" s="112"/>
      <c r="J148" s="112"/>
      <c r="K148" s="112"/>
      <c r="L148" s="113"/>
      <c r="M148" s="113"/>
      <c r="N148" s="113"/>
      <c r="O148" s="113"/>
    </row>
    <row r="149" spans="1:15" ht="17.25">
      <c r="A149" s="108" t="s">
        <v>248</v>
      </c>
      <c r="B149" s="109">
        <v>20.96377</v>
      </c>
      <c r="C149" s="110">
        <f t="shared" si="10"/>
        <v>21.0817960251</v>
      </c>
      <c r="D149" s="111">
        <f t="shared" si="11"/>
        <v>21.192275093</v>
      </c>
      <c r="E149" s="111">
        <f t="shared" si="12"/>
        <v>21.301286697000002</v>
      </c>
      <c r="F149" s="111">
        <f t="shared" si="13"/>
        <v>21.401912792999997</v>
      </c>
      <c r="G149" s="111">
        <f t="shared" si="14"/>
        <v>21.489960627</v>
      </c>
      <c r="H149" s="112"/>
      <c r="I149" s="112"/>
      <c r="J149" s="112"/>
      <c r="K149" s="112"/>
      <c r="L149" s="113"/>
      <c r="M149" s="113"/>
      <c r="N149" s="113"/>
      <c r="O149" s="113"/>
    </row>
    <row r="150" spans="1:15" ht="17.25">
      <c r="A150" s="108" t="s">
        <v>249</v>
      </c>
      <c r="B150" s="109">
        <v>21.13949</v>
      </c>
      <c r="C150" s="110">
        <f t="shared" si="10"/>
        <v>21.2585053287</v>
      </c>
      <c r="D150" s="111">
        <f t="shared" si="11"/>
        <v>21.369910441</v>
      </c>
      <c r="E150" s="111">
        <f t="shared" si="12"/>
        <v>21.479835789</v>
      </c>
      <c r="F150" s="111">
        <f t="shared" si="13"/>
        <v>21.581305340999997</v>
      </c>
      <c r="G150" s="111">
        <f t="shared" si="14"/>
        <v>21.670091198999998</v>
      </c>
      <c r="H150" s="112"/>
      <c r="I150" s="112"/>
      <c r="J150" s="112"/>
      <c r="K150" s="112"/>
      <c r="L150" s="113"/>
      <c r="M150" s="113"/>
      <c r="N150" s="113"/>
      <c r="O150" s="113"/>
    </row>
    <row r="151" spans="1:15" ht="17.25">
      <c r="A151" s="108" t="s">
        <v>250</v>
      </c>
      <c r="B151" s="109">
        <v>21.30915</v>
      </c>
      <c r="C151" s="110">
        <f t="shared" si="10"/>
        <v>21.4291205145</v>
      </c>
      <c r="D151" s="111">
        <f t="shared" si="11"/>
        <v>21.541419734999998</v>
      </c>
      <c r="E151" s="111">
        <f t="shared" si="12"/>
        <v>21.652227314999998</v>
      </c>
      <c r="F151" s="111">
        <f t="shared" si="13"/>
        <v>21.754511234999995</v>
      </c>
      <c r="G151" s="111">
        <f t="shared" si="14"/>
        <v>21.844009664999998</v>
      </c>
      <c r="H151" s="112"/>
      <c r="I151" s="112"/>
      <c r="J151" s="112"/>
      <c r="K151" s="112"/>
      <c r="L151" s="113"/>
      <c r="M151" s="113"/>
      <c r="N151" s="113"/>
      <c r="O151" s="113"/>
    </row>
    <row r="152" spans="1:15" ht="17.25">
      <c r="A152" s="108" t="s">
        <v>251</v>
      </c>
      <c r="B152" s="109">
        <v>21.47268</v>
      </c>
      <c r="C152" s="110">
        <f t="shared" si="10"/>
        <v>21.593571188400002</v>
      </c>
      <c r="D152" s="111">
        <f t="shared" si="11"/>
        <v>21.706732212</v>
      </c>
      <c r="E152" s="111">
        <f t="shared" si="12"/>
        <v>21.818390148</v>
      </c>
      <c r="F152" s="111">
        <f t="shared" si="13"/>
        <v>21.921459012</v>
      </c>
      <c r="G152" s="111">
        <f t="shared" si="14"/>
        <v>22.011644267999998</v>
      </c>
      <c r="H152" s="112"/>
      <c r="I152" s="112"/>
      <c r="J152" s="112"/>
      <c r="K152" s="112"/>
      <c r="L152" s="113"/>
      <c r="M152" s="113"/>
      <c r="N152" s="113"/>
      <c r="O152" s="113"/>
    </row>
    <row r="153" spans="1:15" ht="17.25">
      <c r="A153" s="108" t="s">
        <v>252</v>
      </c>
      <c r="B153" s="109">
        <v>21.63002</v>
      </c>
      <c r="C153" s="110">
        <f t="shared" si="10"/>
        <v>21.751797012599997</v>
      </c>
      <c r="D153" s="111">
        <f t="shared" si="11"/>
        <v>21.865787217999998</v>
      </c>
      <c r="E153" s="111">
        <f t="shared" si="12"/>
        <v>21.978263321999997</v>
      </c>
      <c r="F153" s="111">
        <f t="shared" si="13"/>
        <v>22.082087417999997</v>
      </c>
      <c r="G153" s="111">
        <f t="shared" si="14"/>
        <v>22.172933501999996</v>
      </c>
      <c r="H153" s="112"/>
      <c r="I153" s="112"/>
      <c r="J153" s="112"/>
      <c r="K153" s="112"/>
      <c r="L153" s="113"/>
      <c r="M153" s="113"/>
      <c r="N153" s="113"/>
      <c r="O153" s="113"/>
    </row>
    <row r="154" spans="1:15" ht="17.25">
      <c r="A154" s="108" t="s">
        <v>253</v>
      </c>
      <c r="B154" s="109">
        <v>21.78112</v>
      </c>
      <c r="C154" s="110">
        <f t="shared" si="10"/>
        <v>21.9037477056</v>
      </c>
      <c r="D154" s="111">
        <f t="shared" si="11"/>
        <v>22.018534208</v>
      </c>
      <c r="E154" s="111">
        <f t="shared" si="12"/>
        <v>22.131796032</v>
      </c>
      <c r="F154" s="111">
        <f t="shared" si="13"/>
        <v>22.236345408</v>
      </c>
      <c r="G154" s="111">
        <f t="shared" si="14"/>
        <v>22.327826112</v>
      </c>
      <c r="H154" s="112"/>
      <c r="I154" s="112"/>
      <c r="J154" s="112"/>
      <c r="K154" s="112"/>
      <c r="L154" s="113"/>
      <c r="M154" s="113"/>
      <c r="N154" s="113"/>
      <c r="O154" s="113"/>
    </row>
    <row r="155" spans="1:15" ht="17.25">
      <c r="A155" s="108" t="s">
        <v>254</v>
      </c>
      <c r="B155" s="109">
        <v>21.92593</v>
      </c>
      <c r="C155" s="110">
        <f t="shared" si="10"/>
        <v>22.0493729859</v>
      </c>
      <c r="D155" s="111">
        <f t="shared" si="11"/>
        <v>22.164922637</v>
      </c>
      <c r="E155" s="111">
        <f t="shared" si="12"/>
        <v>22.278937473000003</v>
      </c>
      <c r="F155" s="111">
        <f t="shared" si="13"/>
        <v>22.384181937</v>
      </c>
      <c r="G155" s="111">
        <f t="shared" si="14"/>
        <v>22.476270842999998</v>
      </c>
      <c r="H155" s="112"/>
      <c r="I155" s="112"/>
      <c r="J155" s="112"/>
      <c r="K155" s="112"/>
      <c r="L155" s="113"/>
      <c r="M155" s="113"/>
      <c r="N155" s="113"/>
      <c r="O155" s="113"/>
    </row>
    <row r="156" spans="1:15" ht="17.25">
      <c r="A156" s="108" t="s">
        <v>255</v>
      </c>
      <c r="B156" s="109">
        <v>22.06439</v>
      </c>
      <c r="C156" s="110">
        <f t="shared" si="10"/>
        <v>22.1886125157</v>
      </c>
      <c r="D156" s="111">
        <f t="shared" si="11"/>
        <v>22.304891850999997</v>
      </c>
      <c r="E156" s="111">
        <f t="shared" si="12"/>
        <v>22.419626679</v>
      </c>
      <c r="F156" s="111">
        <f t="shared" si="13"/>
        <v>22.525535750999996</v>
      </c>
      <c r="G156" s="111">
        <f t="shared" si="14"/>
        <v>22.618206189</v>
      </c>
      <c r="H156" s="112"/>
      <c r="I156" s="112"/>
      <c r="J156" s="112"/>
      <c r="K156" s="112"/>
      <c r="L156" s="113"/>
      <c r="M156" s="113"/>
      <c r="N156" s="113"/>
      <c r="O156" s="113"/>
    </row>
    <row r="157" spans="1:15" ht="17.25">
      <c r="A157" s="108" t="s">
        <v>256</v>
      </c>
      <c r="B157" s="109">
        <v>22.19645</v>
      </c>
      <c r="C157" s="110">
        <f t="shared" si="10"/>
        <v>22.3214160135</v>
      </c>
      <c r="D157" s="111">
        <f t="shared" si="11"/>
        <v>22.438391304999996</v>
      </c>
      <c r="E157" s="111">
        <f t="shared" si="12"/>
        <v>22.553812845</v>
      </c>
      <c r="F157" s="111">
        <f t="shared" si="13"/>
        <v>22.660355805</v>
      </c>
      <c r="G157" s="111">
        <f t="shared" si="14"/>
        <v>22.753580894999995</v>
      </c>
      <c r="H157" s="112"/>
      <c r="I157" s="112"/>
      <c r="J157" s="112"/>
      <c r="K157" s="112"/>
      <c r="L157" s="113"/>
      <c r="M157" s="113"/>
      <c r="N157" s="113"/>
      <c r="O157" s="113"/>
    </row>
    <row r="158" spans="1:15" ht="17.25">
      <c r="A158" s="108" t="s">
        <v>257</v>
      </c>
      <c r="B158" s="109">
        <v>22.32206</v>
      </c>
      <c r="C158" s="110">
        <f t="shared" si="10"/>
        <v>22.4477331978</v>
      </c>
      <c r="D158" s="111">
        <f t="shared" si="11"/>
        <v>22.565370454</v>
      </c>
      <c r="E158" s="111">
        <f t="shared" si="12"/>
        <v>22.681445166</v>
      </c>
      <c r="F158" s="111">
        <f t="shared" si="13"/>
        <v>22.788591053999998</v>
      </c>
      <c r="G158" s="111">
        <f t="shared" si="14"/>
        <v>22.882343705999997</v>
      </c>
      <c r="H158" s="112"/>
      <c r="I158" s="112"/>
      <c r="J158" s="112"/>
      <c r="K158" s="112"/>
      <c r="L158" s="113"/>
      <c r="M158" s="113"/>
      <c r="N158" s="113"/>
      <c r="O158" s="113"/>
    </row>
    <row r="159" spans="1:15" ht="17.25">
      <c r="A159" s="108" t="s">
        <v>258</v>
      </c>
      <c r="B159" s="109">
        <v>22.44117</v>
      </c>
      <c r="C159" s="110">
        <f t="shared" si="10"/>
        <v>22.5675137871</v>
      </c>
      <c r="D159" s="111">
        <f t="shared" si="11"/>
        <v>22.685778752999997</v>
      </c>
      <c r="E159" s="111">
        <f t="shared" si="12"/>
        <v>22.802472837</v>
      </c>
      <c r="F159" s="111">
        <f t="shared" si="13"/>
        <v>22.910190453</v>
      </c>
      <c r="G159" s="111">
        <f t="shared" si="14"/>
        <v>23.004443366999997</v>
      </c>
      <c r="H159" s="112"/>
      <c r="I159" s="112"/>
      <c r="J159" s="112"/>
      <c r="K159" s="112"/>
      <c r="L159" s="113"/>
      <c r="M159" s="113"/>
      <c r="N159" s="113"/>
      <c r="O159" s="113"/>
    </row>
    <row r="160" spans="1:15" ht="17.25">
      <c r="A160" s="108" t="s">
        <v>259</v>
      </c>
      <c r="B160" s="109">
        <v>22.55374</v>
      </c>
      <c r="C160" s="110">
        <f t="shared" si="10"/>
        <v>22.6807175562</v>
      </c>
      <c r="D160" s="111">
        <f t="shared" si="11"/>
        <v>22.799575766</v>
      </c>
      <c r="E160" s="111">
        <f t="shared" si="12"/>
        <v>22.916855214</v>
      </c>
      <c r="F160" s="111">
        <f t="shared" si="13"/>
        <v>23.025113166</v>
      </c>
      <c r="G160" s="111">
        <f t="shared" si="14"/>
        <v>23.119838874</v>
      </c>
      <c r="H160" s="112"/>
      <c r="I160" s="112"/>
      <c r="J160" s="112"/>
      <c r="K160" s="112"/>
      <c r="L160" s="113"/>
      <c r="M160" s="113"/>
      <c r="N160" s="113"/>
      <c r="O160" s="113"/>
    </row>
    <row r="161" spans="1:15" ht="17.25">
      <c r="A161" s="108" t="s">
        <v>260</v>
      </c>
      <c r="B161" s="109">
        <v>22.65972</v>
      </c>
      <c r="C161" s="110">
        <f t="shared" si="10"/>
        <v>22.7872942236</v>
      </c>
      <c r="D161" s="111">
        <f t="shared" si="11"/>
        <v>22.906710947999997</v>
      </c>
      <c r="E161" s="111">
        <f t="shared" si="12"/>
        <v>23.024541492</v>
      </c>
      <c r="F161" s="111">
        <f t="shared" si="13"/>
        <v>23.133308147999998</v>
      </c>
      <c r="G161" s="111">
        <f t="shared" si="14"/>
        <v>23.228478971999998</v>
      </c>
      <c r="H161" s="112"/>
      <c r="I161" s="112"/>
      <c r="J161" s="112"/>
      <c r="K161" s="112"/>
      <c r="L161" s="113"/>
      <c r="M161" s="113"/>
      <c r="N161" s="113"/>
      <c r="O161" s="113"/>
    </row>
    <row r="162" spans="1:15" ht="17.25">
      <c r="A162" s="108" t="s">
        <v>261</v>
      </c>
      <c r="B162" s="109">
        <v>22.75907</v>
      </c>
      <c r="C162" s="110">
        <f t="shared" si="10"/>
        <v>22.887203564100002</v>
      </c>
      <c r="D162" s="111">
        <f t="shared" si="11"/>
        <v>23.007143863</v>
      </c>
      <c r="E162" s="111">
        <f t="shared" si="12"/>
        <v>23.125491027000002</v>
      </c>
      <c r="F162" s="111">
        <f t="shared" si="13"/>
        <v>23.234734563</v>
      </c>
      <c r="G162" s="111">
        <f t="shared" si="14"/>
        <v>23.330322657</v>
      </c>
      <c r="H162" s="112"/>
      <c r="I162" s="112"/>
      <c r="J162" s="112"/>
      <c r="K162" s="112"/>
      <c r="L162" s="113"/>
      <c r="M162" s="113"/>
      <c r="N162" s="113"/>
      <c r="O162" s="113"/>
    </row>
    <row r="163" spans="1:15" ht="17.25">
      <c r="A163" s="108" t="s">
        <v>262</v>
      </c>
      <c r="B163" s="109">
        <v>22.85174</v>
      </c>
      <c r="C163" s="110">
        <f t="shared" si="10"/>
        <v>22.9803952962</v>
      </c>
      <c r="D163" s="111">
        <f t="shared" si="11"/>
        <v>23.100823965999997</v>
      </c>
      <c r="E163" s="111">
        <f t="shared" si="12"/>
        <v>23.219653014</v>
      </c>
      <c r="F163" s="111">
        <f t="shared" si="13"/>
        <v>23.329341365999998</v>
      </c>
      <c r="G163" s="111">
        <f t="shared" si="14"/>
        <v>23.425318673999996</v>
      </c>
      <c r="H163" s="112"/>
      <c r="I163" s="112"/>
      <c r="J163" s="112"/>
      <c r="K163" s="112"/>
      <c r="L163" s="113"/>
      <c r="M163" s="113"/>
      <c r="N163" s="113"/>
      <c r="O163" s="113"/>
    </row>
    <row r="164" spans="1:15" ht="17.25">
      <c r="A164" s="108" t="s">
        <v>263</v>
      </c>
      <c r="B164" s="109">
        <v>22.9377</v>
      </c>
      <c r="C164" s="110">
        <f t="shared" si="10"/>
        <v>23.066839251</v>
      </c>
      <c r="D164" s="111">
        <f t="shared" si="11"/>
        <v>23.187720929999998</v>
      </c>
      <c r="E164" s="111">
        <f t="shared" si="12"/>
        <v>23.30699697</v>
      </c>
      <c r="F164" s="111">
        <f t="shared" si="13"/>
        <v>23.417097929999997</v>
      </c>
      <c r="G164" s="111">
        <f t="shared" si="14"/>
        <v>23.513436269999996</v>
      </c>
      <c r="H164" s="112"/>
      <c r="I164" s="112"/>
      <c r="J164" s="112"/>
      <c r="K164" s="112"/>
      <c r="L164" s="113"/>
      <c r="M164" s="113"/>
      <c r="N164" s="113"/>
      <c r="O164" s="113"/>
    </row>
    <row r="165" spans="1:15" ht="17.25">
      <c r="A165" s="108" t="s">
        <v>264</v>
      </c>
      <c r="B165" s="109">
        <v>23.01692</v>
      </c>
      <c r="C165" s="110">
        <f t="shared" si="10"/>
        <v>23.146505259599998</v>
      </c>
      <c r="D165" s="111">
        <f t="shared" si="11"/>
        <v>23.267804427999998</v>
      </c>
      <c r="E165" s="111">
        <f t="shared" si="12"/>
        <v>23.387492412</v>
      </c>
      <c r="F165" s="111">
        <f t="shared" si="13"/>
        <v>23.497973627999997</v>
      </c>
      <c r="G165" s="111">
        <f t="shared" si="14"/>
        <v>23.594644691999996</v>
      </c>
      <c r="H165" s="112"/>
      <c r="I165" s="112"/>
      <c r="J165" s="112"/>
      <c r="K165" s="112"/>
      <c r="L165" s="113"/>
      <c r="M165" s="113"/>
      <c r="N165" s="113"/>
      <c r="O165" s="113"/>
    </row>
    <row r="166" spans="1:15" ht="17.25">
      <c r="A166" s="108" t="s">
        <v>265</v>
      </c>
      <c r="B166" s="109">
        <v>23.08937</v>
      </c>
      <c r="C166" s="110">
        <f t="shared" si="10"/>
        <v>23.219363153099998</v>
      </c>
      <c r="D166" s="111">
        <f t="shared" si="11"/>
        <v>23.341044132999997</v>
      </c>
      <c r="E166" s="111">
        <f t="shared" si="12"/>
        <v>23.461108857</v>
      </c>
      <c r="F166" s="111">
        <f t="shared" si="13"/>
        <v>23.571937832999996</v>
      </c>
      <c r="G166" s="111">
        <f t="shared" si="14"/>
        <v>23.668913186999998</v>
      </c>
      <c r="H166" s="112"/>
      <c r="I166" s="112"/>
      <c r="J166" s="112"/>
      <c r="K166" s="112"/>
      <c r="L166" s="113"/>
      <c r="M166" s="113"/>
      <c r="N166" s="113"/>
      <c r="O166" s="113"/>
    </row>
    <row r="167" spans="1:15" ht="17.25">
      <c r="A167" s="108" t="s">
        <v>266</v>
      </c>
      <c r="B167" s="109">
        <v>23.15502</v>
      </c>
      <c r="C167" s="110">
        <f t="shared" si="10"/>
        <v>23.2853827626</v>
      </c>
      <c r="D167" s="111">
        <f t="shared" si="11"/>
        <v>23.407409717999997</v>
      </c>
      <c r="E167" s="111">
        <f t="shared" si="12"/>
        <v>23.527815822</v>
      </c>
      <c r="F167" s="111">
        <f t="shared" si="13"/>
        <v>23.638959917999998</v>
      </c>
      <c r="G167" s="111">
        <f t="shared" si="14"/>
        <v>23.736211001999997</v>
      </c>
      <c r="H167" s="112"/>
      <c r="I167" s="112"/>
      <c r="J167" s="112"/>
      <c r="K167" s="112"/>
      <c r="L167" s="113"/>
      <c r="M167" s="113"/>
      <c r="N167" s="113"/>
      <c r="O167" s="113"/>
    </row>
    <row r="168" spans="1:15" ht="17.25">
      <c r="A168" s="108" t="s">
        <v>267</v>
      </c>
      <c r="B168" s="109">
        <v>23.21386</v>
      </c>
      <c r="C168" s="110">
        <f t="shared" si="10"/>
        <v>23.3445540318</v>
      </c>
      <c r="D168" s="111">
        <f t="shared" si="11"/>
        <v>23.466891074</v>
      </c>
      <c r="E168" s="111">
        <f t="shared" si="12"/>
        <v>23.587603146</v>
      </c>
      <c r="F168" s="111">
        <f t="shared" si="13"/>
        <v>23.699029674</v>
      </c>
      <c r="G168" s="111">
        <f t="shared" si="14"/>
        <v>23.796527886</v>
      </c>
      <c r="H168" s="112"/>
      <c r="I168" s="112"/>
      <c r="J168" s="112"/>
      <c r="K168" s="112"/>
      <c r="L168" s="113"/>
      <c r="M168" s="113"/>
      <c r="N168" s="113"/>
      <c r="O168" s="113"/>
    </row>
    <row r="169" spans="1:15" ht="17.25">
      <c r="A169" s="108" t="s">
        <v>268</v>
      </c>
      <c r="B169" s="109">
        <v>23.26587</v>
      </c>
      <c r="C169" s="110">
        <f t="shared" si="10"/>
        <v>23.3968568481</v>
      </c>
      <c r="D169" s="111">
        <f t="shared" si="11"/>
        <v>23.519467983</v>
      </c>
      <c r="E169" s="111">
        <f t="shared" si="12"/>
        <v>23.640450507</v>
      </c>
      <c r="F169" s="111">
        <f t="shared" si="13"/>
        <v>23.752126682999997</v>
      </c>
      <c r="G169" s="111">
        <f t="shared" si="14"/>
        <v>23.849843336999996</v>
      </c>
      <c r="H169" s="112"/>
      <c r="I169" s="112"/>
      <c r="J169" s="112"/>
      <c r="K169" s="112"/>
      <c r="L169" s="113"/>
      <c r="M169" s="113"/>
      <c r="N169" s="113"/>
      <c r="O169" s="113"/>
    </row>
    <row r="170" spans="1:15" ht="17.25">
      <c r="A170" s="108" t="s">
        <v>269</v>
      </c>
      <c r="B170" s="109">
        <v>23.31104</v>
      </c>
      <c r="C170" s="110">
        <f t="shared" si="10"/>
        <v>23.4422811552</v>
      </c>
      <c r="D170" s="111">
        <f t="shared" si="11"/>
        <v>23.565130335999996</v>
      </c>
      <c r="E170" s="111">
        <f t="shared" si="12"/>
        <v>23.686347744</v>
      </c>
      <c r="F170" s="111">
        <f t="shared" si="13"/>
        <v>23.798240735999997</v>
      </c>
      <c r="G170" s="111">
        <f t="shared" si="14"/>
        <v>23.896147103999997</v>
      </c>
      <c r="H170" s="112"/>
      <c r="I170" s="112"/>
      <c r="J170" s="112"/>
      <c r="K170" s="112"/>
      <c r="L170" s="113"/>
      <c r="M170" s="113"/>
      <c r="N170" s="113"/>
      <c r="O170" s="113"/>
    </row>
    <row r="171" spans="1:15" ht="17.25">
      <c r="A171" s="108" t="s">
        <v>270</v>
      </c>
      <c r="B171" s="109">
        <v>23.34935</v>
      </c>
      <c r="C171" s="110">
        <f t="shared" si="10"/>
        <v>23.4808068405</v>
      </c>
      <c r="D171" s="111">
        <f t="shared" si="11"/>
        <v>23.603857915</v>
      </c>
      <c r="E171" s="111">
        <f t="shared" si="12"/>
        <v>23.725274535</v>
      </c>
      <c r="F171" s="111">
        <f t="shared" si="13"/>
        <v>23.837351415</v>
      </c>
      <c r="G171" s="111">
        <f t="shared" si="14"/>
        <v>23.935418685</v>
      </c>
      <c r="H171" s="112"/>
      <c r="I171" s="112"/>
      <c r="J171" s="112"/>
      <c r="K171" s="112"/>
      <c r="L171" s="113"/>
      <c r="M171" s="113"/>
      <c r="N171" s="113"/>
      <c r="O171" s="113"/>
    </row>
    <row r="172" spans="1:15" ht="17.25">
      <c r="A172" s="108" t="s">
        <v>271</v>
      </c>
      <c r="B172" s="109">
        <v>23.3808</v>
      </c>
      <c r="C172" s="110">
        <f t="shared" si="10"/>
        <v>23.512433904</v>
      </c>
      <c r="D172" s="111">
        <f t="shared" si="11"/>
        <v>23.635650719999997</v>
      </c>
      <c r="E172" s="111">
        <f t="shared" si="12"/>
        <v>23.75723088</v>
      </c>
      <c r="F172" s="111">
        <f t="shared" si="13"/>
        <v>23.869458719999997</v>
      </c>
      <c r="G172" s="111">
        <f t="shared" si="14"/>
        <v>23.96765808</v>
      </c>
      <c r="H172" s="112"/>
      <c r="I172" s="112"/>
      <c r="J172" s="112"/>
      <c r="K172" s="112"/>
      <c r="L172" s="113"/>
      <c r="M172" s="113"/>
      <c r="N172" s="113"/>
      <c r="O172" s="113"/>
    </row>
    <row r="173" spans="1:15" ht="17.25">
      <c r="A173" s="108" t="s">
        <v>272</v>
      </c>
      <c r="B173" s="109">
        <v>23.40537</v>
      </c>
      <c r="C173" s="110">
        <f t="shared" si="10"/>
        <v>23.537142233100003</v>
      </c>
      <c r="D173" s="111">
        <f t="shared" si="11"/>
        <v>23.660488533</v>
      </c>
      <c r="E173" s="111">
        <f t="shared" si="12"/>
        <v>23.782196457</v>
      </c>
      <c r="F173" s="111">
        <f t="shared" si="13"/>
        <v>23.894542233</v>
      </c>
      <c r="G173" s="111">
        <f t="shared" si="14"/>
        <v>23.992844787</v>
      </c>
      <c r="H173" s="112"/>
      <c r="I173" s="112"/>
      <c r="J173" s="112"/>
      <c r="K173" s="112"/>
      <c r="L173" s="113"/>
      <c r="M173" s="113"/>
      <c r="N173" s="113"/>
      <c r="O173" s="113"/>
    </row>
    <row r="174" spans="1:15" ht="17.25">
      <c r="A174" s="108" t="s">
        <v>273</v>
      </c>
      <c r="B174" s="109">
        <v>23.42307</v>
      </c>
      <c r="C174" s="110">
        <f t="shared" si="10"/>
        <v>23.5549418841</v>
      </c>
      <c r="D174" s="111">
        <f t="shared" si="11"/>
        <v>23.678381462999997</v>
      </c>
      <c r="E174" s="111">
        <f t="shared" si="12"/>
        <v>23.800181427</v>
      </c>
      <c r="F174" s="111">
        <f t="shared" si="13"/>
        <v>23.912612163</v>
      </c>
      <c r="G174" s="111">
        <f t="shared" si="14"/>
        <v>24.010989056999996</v>
      </c>
      <c r="H174" s="112"/>
      <c r="I174" s="112"/>
      <c r="J174" s="112"/>
      <c r="K174" s="112"/>
      <c r="L174" s="113"/>
      <c r="M174" s="113"/>
      <c r="N174" s="113"/>
      <c r="O174" s="113"/>
    </row>
    <row r="175" spans="1:15" ht="17.25">
      <c r="A175" s="108" t="s">
        <v>274</v>
      </c>
      <c r="B175" s="109">
        <v>23.43389</v>
      </c>
      <c r="C175" s="110">
        <f t="shared" si="10"/>
        <v>23.5658228007</v>
      </c>
      <c r="D175" s="111">
        <f t="shared" si="11"/>
        <v>23.689319401</v>
      </c>
      <c r="E175" s="111">
        <f t="shared" si="12"/>
        <v>23.811175629</v>
      </c>
      <c r="F175" s="111">
        <f t="shared" si="13"/>
        <v>23.923658301</v>
      </c>
      <c r="G175" s="111">
        <f t="shared" si="14"/>
        <v>24.022080639</v>
      </c>
      <c r="H175" s="112"/>
      <c r="I175" s="112"/>
      <c r="J175" s="112"/>
      <c r="K175" s="112"/>
      <c r="L175" s="113"/>
      <c r="M175" s="113"/>
      <c r="N175" s="113"/>
      <c r="O175" s="113"/>
    </row>
    <row r="176" spans="1:15" ht="17.25">
      <c r="A176" s="108" t="s">
        <v>275</v>
      </c>
      <c r="B176" s="123">
        <v>23.43783</v>
      </c>
      <c r="C176" s="124">
        <f t="shared" si="10"/>
        <v>23.569784982900003</v>
      </c>
      <c r="D176" s="125">
        <f t="shared" si="11"/>
        <v>23.693302347</v>
      </c>
      <c r="E176" s="125">
        <f t="shared" si="12"/>
        <v>23.815179063000002</v>
      </c>
      <c r="F176" s="125">
        <f t="shared" si="13"/>
        <v>23.927680647</v>
      </c>
      <c r="G176" s="125">
        <f t="shared" si="14"/>
        <v>24.026119533</v>
      </c>
      <c r="H176" s="258" t="s">
        <v>484</v>
      </c>
      <c r="I176" s="260"/>
      <c r="J176" s="260"/>
      <c r="K176" s="112"/>
      <c r="L176" s="113"/>
      <c r="M176" s="113"/>
      <c r="N176" s="113"/>
      <c r="O176" s="113"/>
    </row>
    <row r="177" spans="1:15" ht="17.25">
      <c r="A177" s="108" t="s">
        <v>276</v>
      </c>
      <c r="B177" s="123">
        <v>23.43488</v>
      </c>
      <c r="C177" s="124">
        <f t="shared" si="10"/>
        <v>23.5668183744</v>
      </c>
      <c r="D177" s="125">
        <f t="shared" si="11"/>
        <v>23.690320191999998</v>
      </c>
      <c r="E177" s="125">
        <f t="shared" si="12"/>
        <v>23.812181568</v>
      </c>
      <c r="F177" s="125">
        <f t="shared" si="13"/>
        <v>23.924668991999997</v>
      </c>
      <c r="G177" s="125">
        <f t="shared" si="14"/>
        <v>24.023095487999996</v>
      </c>
      <c r="H177" s="260"/>
      <c r="I177" s="260"/>
      <c r="J177" s="260"/>
      <c r="K177" s="112"/>
      <c r="L177" s="113"/>
      <c r="M177" s="113"/>
      <c r="N177" s="113"/>
      <c r="O177" s="113"/>
    </row>
    <row r="178" spans="1:15" ht="17.25">
      <c r="A178" s="108" t="s">
        <v>277</v>
      </c>
      <c r="B178" s="109">
        <v>23.42505</v>
      </c>
      <c r="C178" s="110">
        <f t="shared" si="10"/>
        <v>23.556933031499998</v>
      </c>
      <c r="D178" s="111">
        <f t="shared" si="11"/>
        <v>23.680383044999996</v>
      </c>
      <c r="E178" s="111">
        <f t="shared" si="12"/>
        <v>23.802193305</v>
      </c>
      <c r="F178" s="111">
        <f t="shared" si="13"/>
        <v>23.914633544999997</v>
      </c>
      <c r="G178" s="111">
        <f t="shared" si="14"/>
        <v>24.013018754999997</v>
      </c>
      <c r="H178" s="112"/>
      <c r="I178" s="112"/>
      <c r="J178" s="112"/>
      <c r="K178" s="112"/>
      <c r="L178" s="113"/>
      <c r="M178" s="113"/>
      <c r="N178" s="113"/>
      <c r="O178" s="113"/>
    </row>
    <row r="179" spans="1:15" ht="17.25">
      <c r="A179" s="108" t="s">
        <v>278</v>
      </c>
      <c r="B179" s="109">
        <v>23.40835</v>
      </c>
      <c r="C179" s="110">
        <f t="shared" si="10"/>
        <v>23.5401390105</v>
      </c>
      <c r="D179" s="111">
        <f t="shared" si="11"/>
        <v>23.663501014999998</v>
      </c>
      <c r="E179" s="111">
        <f t="shared" si="12"/>
        <v>23.785224435</v>
      </c>
      <c r="F179" s="111">
        <f t="shared" si="13"/>
        <v>23.897584515</v>
      </c>
      <c r="G179" s="111">
        <f t="shared" si="14"/>
        <v>23.995899584999997</v>
      </c>
      <c r="H179" s="112"/>
      <c r="I179" s="112"/>
      <c r="J179" s="112"/>
      <c r="K179" s="112"/>
      <c r="L179" s="113"/>
      <c r="M179" s="113"/>
      <c r="N179" s="113"/>
      <c r="O179" s="113"/>
    </row>
    <row r="180" spans="1:15" ht="17.25">
      <c r="A180" s="108" t="s">
        <v>279</v>
      </c>
      <c r="B180" s="109">
        <v>23.38479</v>
      </c>
      <c r="C180" s="110">
        <f t="shared" si="10"/>
        <v>23.5164463677</v>
      </c>
      <c r="D180" s="111">
        <f t="shared" si="11"/>
        <v>23.639684210999995</v>
      </c>
      <c r="E180" s="111">
        <f t="shared" si="12"/>
        <v>23.761285119</v>
      </c>
      <c r="F180" s="111">
        <f t="shared" si="13"/>
        <v>23.873532110999996</v>
      </c>
      <c r="G180" s="111">
        <f t="shared" si="14"/>
        <v>23.971748228999996</v>
      </c>
      <c r="H180" s="112"/>
      <c r="I180" s="112"/>
      <c r="J180" s="112"/>
      <c r="K180" s="112"/>
      <c r="L180" s="113"/>
      <c r="M180" s="113"/>
      <c r="N180" s="113"/>
      <c r="O180" s="113"/>
    </row>
    <row r="181" spans="1:15" ht="17.25">
      <c r="A181" s="108" t="s">
        <v>280</v>
      </c>
      <c r="B181" s="109">
        <v>23.35436</v>
      </c>
      <c r="C181" s="110">
        <f t="shared" si="10"/>
        <v>23.4858450468</v>
      </c>
      <c r="D181" s="111">
        <f t="shared" si="11"/>
        <v>23.608922523999997</v>
      </c>
      <c r="E181" s="111">
        <f t="shared" si="12"/>
        <v>23.730365196</v>
      </c>
      <c r="F181" s="111">
        <f t="shared" si="13"/>
        <v>23.842466123999998</v>
      </c>
      <c r="G181" s="111">
        <f t="shared" si="14"/>
        <v>23.940554435999996</v>
      </c>
      <c r="H181" s="112"/>
      <c r="I181" s="112"/>
      <c r="J181" s="112"/>
      <c r="K181" s="112"/>
      <c r="L181" s="113"/>
      <c r="M181" s="113"/>
      <c r="N181" s="113"/>
      <c r="O181" s="113"/>
    </row>
    <row r="182" spans="1:15" ht="17.25">
      <c r="A182" s="108" t="s">
        <v>281</v>
      </c>
      <c r="B182" s="109">
        <v>23.3171</v>
      </c>
      <c r="C182" s="110">
        <f t="shared" si="10"/>
        <v>23.448375273</v>
      </c>
      <c r="D182" s="111">
        <f t="shared" si="11"/>
        <v>23.57125639</v>
      </c>
      <c r="E182" s="111">
        <f t="shared" si="12"/>
        <v>23.69250531</v>
      </c>
      <c r="F182" s="111">
        <f t="shared" si="13"/>
        <v>23.804427389999997</v>
      </c>
      <c r="G182" s="111">
        <f t="shared" si="14"/>
        <v>23.902359209999997</v>
      </c>
      <c r="H182" s="112"/>
      <c r="I182" s="112"/>
      <c r="J182" s="112"/>
      <c r="K182" s="112"/>
      <c r="L182" s="113"/>
      <c r="M182" s="113"/>
      <c r="N182" s="113"/>
      <c r="O182" s="113"/>
    </row>
    <row r="183" spans="1:15" ht="17.25">
      <c r="A183" s="108" t="s">
        <v>282</v>
      </c>
      <c r="B183" s="109">
        <v>23.273</v>
      </c>
      <c r="C183" s="110">
        <f t="shared" si="10"/>
        <v>23.404026990000002</v>
      </c>
      <c r="D183" s="111">
        <f t="shared" si="11"/>
        <v>23.5266757</v>
      </c>
      <c r="E183" s="111">
        <f t="shared" si="12"/>
        <v>23.6476953</v>
      </c>
      <c r="F183" s="111">
        <f t="shared" si="13"/>
        <v>23.7594057</v>
      </c>
      <c r="G183" s="111">
        <f t="shared" si="14"/>
        <v>23.857152299999996</v>
      </c>
      <c r="H183" s="112"/>
      <c r="I183" s="112"/>
      <c r="J183" s="112"/>
      <c r="K183" s="112"/>
      <c r="L183" s="113"/>
      <c r="M183" s="113"/>
      <c r="N183" s="113"/>
      <c r="O183" s="113"/>
    </row>
    <row r="184" spans="1:15" ht="17.25">
      <c r="A184" s="108" t="s">
        <v>283</v>
      </c>
      <c r="B184" s="109">
        <v>23.2221</v>
      </c>
      <c r="C184" s="110">
        <f t="shared" si="10"/>
        <v>23.352840423</v>
      </c>
      <c r="D184" s="111">
        <f t="shared" si="11"/>
        <v>23.47522089</v>
      </c>
      <c r="E184" s="111">
        <f t="shared" si="12"/>
        <v>23.595975810000002</v>
      </c>
      <c r="F184" s="111">
        <f t="shared" si="13"/>
        <v>23.70744189</v>
      </c>
      <c r="G184" s="111">
        <f t="shared" si="14"/>
        <v>23.80497471</v>
      </c>
      <c r="H184" s="112"/>
      <c r="I184" s="112"/>
      <c r="J184" s="112"/>
      <c r="K184" s="112"/>
      <c r="L184" s="113"/>
      <c r="M184" s="113"/>
      <c r="N184" s="113"/>
      <c r="O184" s="113"/>
    </row>
    <row r="185" spans="1:15" ht="17.25">
      <c r="A185" s="108" t="s">
        <v>284</v>
      </c>
      <c r="B185" s="109">
        <v>23.16442</v>
      </c>
      <c r="C185" s="110">
        <f t="shared" si="10"/>
        <v>23.2948356846</v>
      </c>
      <c r="D185" s="111">
        <f t="shared" si="11"/>
        <v>23.416912177999997</v>
      </c>
      <c r="E185" s="111">
        <f t="shared" si="12"/>
        <v>23.537367162</v>
      </c>
      <c r="F185" s="111">
        <f t="shared" si="13"/>
        <v>23.648556378</v>
      </c>
      <c r="G185" s="111">
        <f t="shared" si="14"/>
        <v>23.745846941999996</v>
      </c>
      <c r="H185" s="112"/>
      <c r="I185" s="112"/>
      <c r="J185" s="112"/>
      <c r="K185" s="112"/>
      <c r="L185" s="113"/>
      <c r="M185" s="113"/>
      <c r="N185" s="113"/>
      <c r="O185" s="113"/>
    </row>
    <row r="186" spans="1:15" ht="17.25">
      <c r="A186" s="108" t="s">
        <v>285</v>
      </c>
      <c r="B186" s="109">
        <v>23.09998</v>
      </c>
      <c r="C186" s="110">
        <f t="shared" si="10"/>
        <v>23.2300328874</v>
      </c>
      <c r="D186" s="111">
        <f t="shared" si="11"/>
        <v>23.351769781999998</v>
      </c>
      <c r="E186" s="111">
        <f t="shared" si="12"/>
        <v>23.471889678</v>
      </c>
      <c r="F186" s="111">
        <f t="shared" si="13"/>
        <v>23.582769581999997</v>
      </c>
      <c r="G186" s="111">
        <f t="shared" si="14"/>
        <v>23.679789497999995</v>
      </c>
      <c r="H186" s="112"/>
      <c r="I186" s="112"/>
      <c r="J186" s="112"/>
      <c r="K186" s="112"/>
      <c r="L186" s="113"/>
      <c r="M186" s="113"/>
      <c r="N186" s="113"/>
      <c r="O186" s="113"/>
    </row>
    <row r="187" spans="1:15" ht="17.25">
      <c r="A187" s="108" t="s">
        <v>286</v>
      </c>
      <c r="B187" s="109">
        <v>23.02881</v>
      </c>
      <c r="C187" s="110">
        <f t="shared" si="10"/>
        <v>23.1584622003</v>
      </c>
      <c r="D187" s="111">
        <f t="shared" si="11"/>
        <v>23.279824028999997</v>
      </c>
      <c r="E187" s="111">
        <f t="shared" si="12"/>
        <v>23.399573841</v>
      </c>
      <c r="F187" s="111">
        <f t="shared" si="13"/>
        <v>23.510112129</v>
      </c>
      <c r="G187" s="111">
        <f t="shared" si="14"/>
        <v>23.606833131</v>
      </c>
      <c r="H187" s="112"/>
      <c r="I187" s="112"/>
      <c r="J187" s="112"/>
      <c r="K187" s="112"/>
      <c r="L187" s="113"/>
      <c r="M187" s="113"/>
      <c r="N187" s="113"/>
      <c r="O187" s="113"/>
    </row>
    <row r="188" spans="1:15" ht="17.25">
      <c r="A188" s="108" t="s">
        <v>287</v>
      </c>
      <c r="B188" s="109">
        <v>22.95095</v>
      </c>
      <c r="C188" s="110">
        <f t="shared" si="10"/>
        <v>23.0801638485</v>
      </c>
      <c r="D188" s="111">
        <f t="shared" si="11"/>
        <v>23.201115354999995</v>
      </c>
      <c r="E188" s="111">
        <f t="shared" si="12"/>
        <v>23.320460295</v>
      </c>
      <c r="F188" s="111">
        <f t="shared" si="13"/>
        <v>23.430624854999998</v>
      </c>
      <c r="G188" s="111">
        <f t="shared" si="14"/>
        <v>23.527018844999997</v>
      </c>
      <c r="H188" s="112"/>
      <c r="I188" s="112"/>
      <c r="J188" s="112"/>
      <c r="K188" s="112"/>
      <c r="L188" s="113"/>
      <c r="M188" s="113"/>
      <c r="N188" s="113"/>
      <c r="O188" s="113"/>
    </row>
    <row r="189" spans="1:15" ht="17.25">
      <c r="A189" s="108" t="s">
        <v>288</v>
      </c>
      <c r="B189" s="109">
        <v>22.86642</v>
      </c>
      <c r="C189" s="110">
        <f t="shared" si="10"/>
        <v>22.995157944600003</v>
      </c>
      <c r="D189" s="111">
        <f t="shared" si="11"/>
        <v>23.115663978</v>
      </c>
      <c r="E189" s="111">
        <f t="shared" si="12"/>
        <v>23.234569362000002</v>
      </c>
      <c r="F189" s="111">
        <f t="shared" si="13"/>
        <v>23.344328178</v>
      </c>
      <c r="G189" s="111">
        <f t="shared" si="14"/>
        <v>23.440367142</v>
      </c>
      <c r="H189" s="112"/>
      <c r="I189" s="112"/>
      <c r="J189" s="112"/>
      <c r="K189" s="112"/>
      <c r="L189" s="113"/>
      <c r="M189" s="113"/>
      <c r="N189" s="113"/>
      <c r="O189" s="113"/>
    </row>
    <row r="190" spans="1:15" ht="17.25">
      <c r="A190" s="108" t="s">
        <v>289</v>
      </c>
      <c r="B190" s="109">
        <v>22.77526</v>
      </c>
      <c r="C190" s="110">
        <f t="shared" si="10"/>
        <v>22.9034847138</v>
      </c>
      <c r="D190" s="111">
        <f t="shared" si="11"/>
        <v>23.023510333999997</v>
      </c>
      <c r="E190" s="111">
        <f t="shared" si="12"/>
        <v>23.141941686</v>
      </c>
      <c r="F190" s="111">
        <f t="shared" si="13"/>
        <v>23.251262933999996</v>
      </c>
      <c r="G190" s="111">
        <f t="shared" si="14"/>
        <v>23.346919026</v>
      </c>
      <c r="H190" s="112"/>
      <c r="I190" s="112"/>
      <c r="J190" s="112"/>
      <c r="K190" s="112"/>
      <c r="L190" s="113"/>
      <c r="M190" s="113"/>
      <c r="N190" s="113"/>
      <c r="O190" s="113"/>
    </row>
    <row r="191" spans="1:15" ht="17.25">
      <c r="A191" s="108" t="s">
        <v>290</v>
      </c>
      <c r="B191" s="109">
        <v>22.6775</v>
      </c>
      <c r="C191" s="110">
        <f t="shared" si="10"/>
        <v>22.805174325</v>
      </c>
      <c r="D191" s="111">
        <f t="shared" si="11"/>
        <v>22.924684749999997</v>
      </c>
      <c r="E191" s="111">
        <f t="shared" si="12"/>
        <v>23.04260775</v>
      </c>
      <c r="F191" s="111">
        <f t="shared" si="13"/>
        <v>23.151459749999997</v>
      </c>
      <c r="G191" s="111">
        <f t="shared" si="14"/>
        <v>23.246705249999994</v>
      </c>
      <c r="H191" s="112"/>
      <c r="I191" s="112"/>
      <c r="J191" s="112"/>
      <c r="K191" s="112"/>
      <c r="L191" s="113"/>
      <c r="M191" s="113"/>
      <c r="N191" s="113"/>
      <c r="O191" s="113"/>
    </row>
    <row r="192" spans="1:15" ht="17.25">
      <c r="A192" s="108" t="s">
        <v>291</v>
      </c>
      <c r="B192" s="109">
        <v>22.57318</v>
      </c>
      <c r="C192" s="110">
        <f t="shared" si="10"/>
        <v>22.7002670034</v>
      </c>
      <c r="D192" s="111">
        <f t="shared" si="11"/>
        <v>22.819227662</v>
      </c>
      <c r="E192" s="111">
        <f t="shared" si="12"/>
        <v>22.936608198000002</v>
      </c>
      <c r="F192" s="111">
        <f t="shared" si="13"/>
        <v>23.044959461999998</v>
      </c>
      <c r="G192" s="111">
        <f t="shared" si="14"/>
        <v>23.139766818</v>
      </c>
      <c r="H192" s="112"/>
      <c r="I192" s="112"/>
      <c r="J192" s="112"/>
      <c r="K192" s="112"/>
      <c r="L192" s="113"/>
      <c r="M192" s="113"/>
      <c r="N192" s="113"/>
      <c r="O192" s="113"/>
    </row>
    <row r="193" spans="1:15" ht="17.25">
      <c r="A193" s="108" t="s">
        <v>292</v>
      </c>
      <c r="B193" s="109">
        <v>22.46234</v>
      </c>
      <c r="C193" s="110">
        <f t="shared" si="10"/>
        <v>22.5888029742</v>
      </c>
      <c r="D193" s="111">
        <f t="shared" si="11"/>
        <v>22.707179506</v>
      </c>
      <c r="E193" s="111">
        <f t="shared" si="12"/>
        <v>22.823983674</v>
      </c>
      <c r="F193" s="111">
        <f t="shared" si="13"/>
        <v>22.931802905999998</v>
      </c>
      <c r="G193" s="111">
        <f t="shared" si="14"/>
        <v>23.026144734</v>
      </c>
      <c r="H193" s="112"/>
      <c r="I193" s="112"/>
      <c r="J193" s="112"/>
      <c r="K193" s="112"/>
      <c r="L193" s="113"/>
      <c r="M193" s="113"/>
      <c r="N193" s="113"/>
      <c r="O193" s="113"/>
    </row>
    <row r="194" spans="1:15" ht="17.25">
      <c r="A194" s="108" t="s">
        <v>293</v>
      </c>
      <c r="B194" s="109">
        <v>22.34502</v>
      </c>
      <c r="C194" s="110">
        <f t="shared" si="10"/>
        <v>22.4708224626</v>
      </c>
      <c r="D194" s="111">
        <f t="shared" si="11"/>
        <v>22.588580718</v>
      </c>
      <c r="E194" s="111">
        <f t="shared" si="12"/>
        <v>22.704774822</v>
      </c>
      <c r="F194" s="111">
        <f t="shared" si="13"/>
        <v>22.812030918</v>
      </c>
      <c r="G194" s="111">
        <f t="shared" si="14"/>
        <v>22.905880002</v>
      </c>
      <c r="H194" s="112"/>
      <c r="I194" s="112"/>
      <c r="J194" s="112"/>
      <c r="K194" s="112"/>
      <c r="L194" s="113"/>
      <c r="M194" s="113"/>
      <c r="N194" s="113"/>
      <c r="O194" s="113"/>
    </row>
    <row r="195" spans="1:15" ht="17.25">
      <c r="A195" s="108" t="s">
        <v>294</v>
      </c>
      <c r="B195" s="109">
        <v>22.22129</v>
      </c>
      <c r="C195" s="110">
        <f t="shared" si="10"/>
        <v>22.3463958627</v>
      </c>
      <c r="D195" s="111">
        <f t="shared" si="11"/>
        <v>22.463502060999996</v>
      </c>
      <c r="E195" s="111">
        <f t="shared" si="12"/>
        <v>22.579052769</v>
      </c>
      <c r="F195" s="111">
        <f t="shared" si="13"/>
        <v>22.685714961</v>
      </c>
      <c r="G195" s="111">
        <f t="shared" si="14"/>
        <v>22.779044379</v>
      </c>
      <c r="H195" s="112"/>
      <c r="I195" s="112"/>
      <c r="J195" s="112"/>
      <c r="K195" s="112"/>
      <c r="L195" s="113"/>
      <c r="M195" s="113"/>
      <c r="N195" s="113"/>
      <c r="O195" s="113"/>
    </row>
    <row r="196" spans="1:15" ht="17.25">
      <c r="A196" s="108" t="s">
        <v>295</v>
      </c>
      <c r="B196" s="109">
        <v>22.09118</v>
      </c>
      <c r="C196" s="110">
        <f t="shared" si="10"/>
        <v>22.215553343400003</v>
      </c>
      <c r="D196" s="111">
        <f t="shared" si="11"/>
        <v>22.331973861999998</v>
      </c>
      <c r="E196" s="111">
        <f t="shared" si="12"/>
        <v>22.446847998000003</v>
      </c>
      <c r="F196" s="111">
        <f t="shared" si="13"/>
        <v>22.552885662</v>
      </c>
      <c r="G196" s="111">
        <f t="shared" si="14"/>
        <v>22.645668618</v>
      </c>
      <c r="H196" s="112"/>
      <c r="I196" s="112"/>
      <c r="J196" s="112"/>
      <c r="K196" s="112"/>
      <c r="L196" s="113"/>
      <c r="M196" s="113"/>
      <c r="N196" s="113"/>
      <c r="O196" s="113"/>
    </row>
    <row r="197" spans="1:15" ht="17.25">
      <c r="A197" s="108" t="s">
        <v>296</v>
      </c>
      <c r="B197" s="109">
        <v>21.95474</v>
      </c>
      <c r="C197" s="110">
        <f aca="true" t="shared" si="15" ref="C197:C260">B197*1.00563</f>
        <v>22.0783451862</v>
      </c>
      <c r="D197" s="111">
        <f aca="true" t="shared" si="16" ref="D197:D260">B197*1.0109</f>
        <v>22.194046666</v>
      </c>
      <c r="E197" s="111">
        <f aca="true" t="shared" si="17" ref="E197:E260">B197*1.0161</f>
        <v>22.308211314</v>
      </c>
      <c r="F197" s="111">
        <f aca="true" t="shared" si="18" ref="F197:F260">B197*1.0209</f>
        <v>22.413594065999998</v>
      </c>
      <c r="G197" s="111">
        <f aca="true" t="shared" si="19" ref="G197:G260">B197*1.0251</f>
        <v>22.505803974</v>
      </c>
      <c r="H197" s="112"/>
      <c r="I197" s="112"/>
      <c r="J197" s="112"/>
      <c r="K197" s="112"/>
      <c r="L197" s="113"/>
      <c r="M197" s="113"/>
      <c r="N197" s="113"/>
      <c r="O197" s="113"/>
    </row>
    <row r="198" spans="1:15" ht="17.25">
      <c r="A198" s="108" t="s">
        <v>297</v>
      </c>
      <c r="B198" s="109">
        <v>21.81205</v>
      </c>
      <c r="C198" s="110">
        <f t="shared" si="15"/>
        <v>21.9348518415</v>
      </c>
      <c r="D198" s="111">
        <f t="shared" si="16"/>
        <v>22.049801345</v>
      </c>
      <c r="E198" s="111">
        <f t="shared" si="17"/>
        <v>22.163224005</v>
      </c>
      <c r="F198" s="111">
        <f t="shared" si="18"/>
        <v>22.267921844999996</v>
      </c>
      <c r="G198" s="111">
        <f t="shared" si="19"/>
        <v>22.359532454999997</v>
      </c>
      <c r="H198" s="112"/>
      <c r="I198" s="112"/>
      <c r="J198" s="112"/>
      <c r="K198" s="112"/>
      <c r="L198" s="113"/>
      <c r="M198" s="113"/>
      <c r="N198" s="113"/>
      <c r="O198" s="113"/>
    </row>
    <row r="199" spans="1:15" ht="17.25">
      <c r="A199" s="108" t="s">
        <v>298</v>
      </c>
      <c r="B199" s="109">
        <v>21.66314</v>
      </c>
      <c r="C199" s="110">
        <f t="shared" si="15"/>
        <v>21.7851034782</v>
      </c>
      <c r="D199" s="111">
        <f t="shared" si="16"/>
        <v>21.899268225999997</v>
      </c>
      <c r="E199" s="111">
        <f t="shared" si="17"/>
        <v>22.011916554</v>
      </c>
      <c r="F199" s="111">
        <f t="shared" si="18"/>
        <v>22.115899625999997</v>
      </c>
      <c r="G199" s="111">
        <f t="shared" si="19"/>
        <v>22.206884813999995</v>
      </c>
      <c r="H199" s="112"/>
      <c r="I199" s="112"/>
      <c r="J199" s="112"/>
      <c r="K199" s="112"/>
      <c r="L199" s="113"/>
      <c r="M199" s="113"/>
      <c r="N199" s="113"/>
      <c r="O199" s="113"/>
    </row>
    <row r="200" spans="1:15" ht="17.25">
      <c r="A200" s="108" t="s">
        <v>299</v>
      </c>
      <c r="B200" s="109">
        <v>21.50809</v>
      </c>
      <c r="C200" s="110">
        <f t="shared" si="15"/>
        <v>21.6291805467</v>
      </c>
      <c r="D200" s="111">
        <f t="shared" si="16"/>
        <v>21.742528180999997</v>
      </c>
      <c r="E200" s="111">
        <f t="shared" si="17"/>
        <v>21.854370249</v>
      </c>
      <c r="F200" s="111">
        <f t="shared" si="18"/>
        <v>21.957609080999998</v>
      </c>
      <c r="G200" s="111">
        <f t="shared" si="19"/>
        <v>22.047943058999998</v>
      </c>
      <c r="H200" s="112"/>
      <c r="I200" s="112"/>
      <c r="J200" s="112"/>
      <c r="K200" s="112"/>
      <c r="L200" s="113"/>
      <c r="M200" s="113"/>
      <c r="N200" s="113"/>
      <c r="O200" s="113"/>
    </row>
    <row r="201" spans="1:15" ht="17.25">
      <c r="A201" s="108" t="s">
        <v>300</v>
      </c>
      <c r="B201" s="109">
        <v>21.34694</v>
      </c>
      <c r="C201" s="110">
        <f t="shared" si="15"/>
        <v>21.467123272200002</v>
      </c>
      <c r="D201" s="111">
        <f t="shared" si="16"/>
        <v>21.579621646</v>
      </c>
      <c r="E201" s="111">
        <f t="shared" si="17"/>
        <v>21.690625734</v>
      </c>
      <c r="F201" s="111">
        <f t="shared" si="18"/>
        <v>21.793091045999997</v>
      </c>
      <c r="G201" s="111">
        <f t="shared" si="19"/>
        <v>21.882748193999998</v>
      </c>
      <c r="H201" s="112"/>
      <c r="I201" s="112"/>
      <c r="J201" s="112"/>
      <c r="K201" s="112"/>
      <c r="L201" s="113"/>
      <c r="M201" s="113"/>
      <c r="N201" s="113"/>
      <c r="O201" s="113"/>
    </row>
    <row r="202" spans="1:15" ht="17.25">
      <c r="A202" s="108" t="s">
        <v>301</v>
      </c>
      <c r="B202" s="109">
        <v>21.17976</v>
      </c>
      <c r="C202" s="110">
        <f t="shared" si="15"/>
        <v>21.299002048800002</v>
      </c>
      <c r="D202" s="111">
        <f t="shared" si="16"/>
        <v>21.410619384</v>
      </c>
      <c r="E202" s="111">
        <f t="shared" si="17"/>
        <v>21.520754136</v>
      </c>
      <c r="F202" s="111">
        <f t="shared" si="18"/>
        <v>21.622416984</v>
      </c>
      <c r="G202" s="111">
        <f t="shared" si="19"/>
        <v>21.711371976</v>
      </c>
      <c r="H202" s="112"/>
      <c r="I202" s="112"/>
      <c r="J202" s="112"/>
      <c r="K202" s="112"/>
      <c r="L202" s="113"/>
      <c r="M202" s="113"/>
      <c r="N202" s="113"/>
      <c r="O202" s="113"/>
    </row>
    <row r="203" spans="1:15" ht="17.25">
      <c r="A203" s="108" t="s">
        <v>302</v>
      </c>
      <c r="B203" s="109">
        <v>21.00661</v>
      </c>
      <c r="C203" s="110">
        <f t="shared" si="15"/>
        <v>21.1248772143</v>
      </c>
      <c r="D203" s="111">
        <f t="shared" si="16"/>
        <v>21.235582048999998</v>
      </c>
      <c r="E203" s="111">
        <f t="shared" si="17"/>
        <v>21.344816420999997</v>
      </c>
      <c r="F203" s="111">
        <f t="shared" si="18"/>
        <v>21.445648148999997</v>
      </c>
      <c r="G203" s="111">
        <f t="shared" si="19"/>
        <v>21.533875910999996</v>
      </c>
      <c r="H203" s="112"/>
      <c r="I203" s="112"/>
      <c r="J203" s="112"/>
      <c r="K203" s="112"/>
      <c r="L203" s="113"/>
      <c r="M203" s="113"/>
      <c r="N203" s="113"/>
      <c r="O203" s="113"/>
    </row>
    <row r="204" spans="1:15" ht="17.25">
      <c r="A204" s="108" t="s">
        <v>303</v>
      </c>
      <c r="B204" s="109">
        <v>20.82754</v>
      </c>
      <c r="C204" s="110">
        <f t="shared" si="15"/>
        <v>20.9447990502</v>
      </c>
      <c r="D204" s="111">
        <f t="shared" si="16"/>
        <v>21.054560185999996</v>
      </c>
      <c r="E204" s="111">
        <f t="shared" si="17"/>
        <v>21.162863394</v>
      </c>
      <c r="F204" s="111">
        <f t="shared" si="18"/>
        <v>21.262835585999998</v>
      </c>
      <c r="G204" s="111">
        <f t="shared" si="19"/>
        <v>21.350311253999998</v>
      </c>
      <c r="H204" s="112"/>
      <c r="I204" s="112"/>
      <c r="J204" s="112"/>
      <c r="K204" s="112"/>
      <c r="L204" s="113"/>
      <c r="M204" s="113"/>
      <c r="N204" s="113"/>
      <c r="O204" s="113"/>
    </row>
    <row r="205" spans="1:15" ht="17.25">
      <c r="A205" s="108" t="s">
        <v>304</v>
      </c>
      <c r="B205" s="109">
        <v>20.64264</v>
      </c>
      <c r="C205" s="110">
        <f t="shared" si="15"/>
        <v>20.7588580632</v>
      </c>
      <c r="D205" s="111">
        <f t="shared" si="16"/>
        <v>20.867644776</v>
      </c>
      <c r="E205" s="111">
        <f t="shared" si="17"/>
        <v>20.974986504</v>
      </c>
      <c r="F205" s="111">
        <f t="shared" si="18"/>
        <v>21.074071175999997</v>
      </c>
      <c r="G205" s="111">
        <f t="shared" si="19"/>
        <v>21.160770263999996</v>
      </c>
      <c r="H205" s="112"/>
      <c r="I205" s="112"/>
      <c r="J205" s="112"/>
      <c r="K205" s="112"/>
      <c r="L205" s="113"/>
      <c r="M205" s="113"/>
      <c r="N205" s="113"/>
      <c r="O205" s="113"/>
    </row>
    <row r="206" spans="1:15" ht="17.25">
      <c r="A206" s="108" t="s">
        <v>305</v>
      </c>
      <c r="B206" s="123">
        <v>20.45194</v>
      </c>
      <c r="C206" s="124">
        <f t="shared" si="15"/>
        <v>20.5670844222</v>
      </c>
      <c r="D206" s="125">
        <f t="shared" si="16"/>
        <v>20.674866146</v>
      </c>
      <c r="E206" s="125">
        <f t="shared" si="17"/>
        <v>20.781216234000002</v>
      </c>
      <c r="F206" s="125">
        <f t="shared" si="18"/>
        <v>20.879385545999998</v>
      </c>
      <c r="G206" s="125">
        <f t="shared" si="19"/>
        <v>20.965283694</v>
      </c>
      <c r="H206" s="258" t="s">
        <v>497</v>
      </c>
      <c r="I206" s="260"/>
      <c r="J206" s="260"/>
      <c r="K206" s="112"/>
      <c r="L206" s="113"/>
      <c r="M206" s="113"/>
      <c r="N206" s="113"/>
      <c r="O206" s="113"/>
    </row>
    <row r="207" spans="1:15" ht="17.25">
      <c r="A207" s="108" t="s">
        <v>306</v>
      </c>
      <c r="B207" s="109">
        <v>20.25553</v>
      </c>
      <c r="C207" s="110">
        <f t="shared" si="15"/>
        <v>20.369568633900002</v>
      </c>
      <c r="D207" s="111">
        <f t="shared" si="16"/>
        <v>20.476315276999998</v>
      </c>
      <c r="E207" s="111">
        <f t="shared" si="17"/>
        <v>20.581644033</v>
      </c>
      <c r="F207" s="111">
        <f t="shared" si="18"/>
        <v>20.678870576999998</v>
      </c>
      <c r="G207" s="111">
        <f t="shared" si="19"/>
        <v>20.763943802999997</v>
      </c>
      <c r="H207" s="112"/>
      <c r="I207" s="112"/>
      <c r="J207" s="112"/>
      <c r="K207" s="112"/>
      <c r="L207" s="113"/>
      <c r="M207" s="113"/>
      <c r="N207" s="113"/>
      <c r="O207" s="113"/>
    </row>
    <row r="208" spans="1:15" ht="17.25">
      <c r="A208" s="108" t="s">
        <v>307</v>
      </c>
      <c r="B208" s="109">
        <v>20.05346</v>
      </c>
      <c r="C208" s="110">
        <f t="shared" si="15"/>
        <v>20.1663609798</v>
      </c>
      <c r="D208" s="111">
        <f t="shared" si="16"/>
        <v>20.272042713999998</v>
      </c>
      <c r="E208" s="111">
        <f t="shared" si="17"/>
        <v>20.376320706</v>
      </c>
      <c r="F208" s="111">
        <f t="shared" si="18"/>
        <v>20.472577314</v>
      </c>
      <c r="G208" s="111">
        <f t="shared" si="19"/>
        <v>20.556801846</v>
      </c>
      <c r="H208" s="112"/>
      <c r="I208" s="112"/>
      <c r="J208" s="112"/>
      <c r="K208" s="112"/>
      <c r="L208" s="113"/>
      <c r="M208" s="113"/>
      <c r="N208" s="113"/>
      <c r="O208" s="113"/>
    </row>
    <row r="209" spans="1:15" ht="17.25">
      <c r="A209" s="108" t="s">
        <v>308</v>
      </c>
      <c r="B209" s="109">
        <v>19.84581</v>
      </c>
      <c r="C209" s="110">
        <f t="shared" si="15"/>
        <v>19.9575419103</v>
      </c>
      <c r="D209" s="111">
        <f t="shared" si="16"/>
        <v>20.062129328999998</v>
      </c>
      <c r="E209" s="111">
        <f t="shared" si="17"/>
        <v>20.165327541</v>
      </c>
      <c r="F209" s="111">
        <f t="shared" si="18"/>
        <v>20.260587428999997</v>
      </c>
      <c r="G209" s="111">
        <f t="shared" si="19"/>
        <v>20.343939830999997</v>
      </c>
      <c r="H209" s="112"/>
      <c r="I209" s="112"/>
      <c r="J209" s="112"/>
      <c r="K209" s="112"/>
      <c r="L209" s="113"/>
      <c r="M209" s="113"/>
      <c r="N209" s="113"/>
      <c r="O209" s="113"/>
    </row>
    <row r="210" spans="1:15" ht="17.25">
      <c r="A210" s="108" t="s">
        <v>309</v>
      </c>
      <c r="B210" s="109">
        <v>19.63264</v>
      </c>
      <c r="C210" s="110">
        <f t="shared" si="15"/>
        <v>19.7431717632</v>
      </c>
      <c r="D210" s="111">
        <f t="shared" si="16"/>
        <v>19.846635775999996</v>
      </c>
      <c r="E210" s="111">
        <f t="shared" si="17"/>
        <v>19.948725504</v>
      </c>
      <c r="F210" s="111">
        <f t="shared" si="18"/>
        <v>20.042962175999996</v>
      </c>
      <c r="G210" s="111">
        <f t="shared" si="19"/>
        <v>20.125419263999998</v>
      </c>
      <c r="H210" s="112"/>
      <c r="I210" s="112"/>
      <c r="J210" s="112"/>
      <c r="K210" s="112"/>
      <c r="L210" s="113"/>
      <c r="M210" s="113"/>
      <c r="N210" s="113"/>
      <c r="O210" s="113"/>
    </row>
    <row r="211" spans="1:15" ht="17.25">
      <c r="A211" s="108" t="s">
        <v>310</v>
      </c>
      <c r="B211" s="109">
        <v>19.41402</v>
      </c>
      <c r="C211" s="110">
        <f t="shared" si="15"/>
        <v>19.5233209326</v>
      </c>
      <c r="D211" s="111">
        <f t="shared" si="16"/>
        <v>19.625632818</v>
      </c>
      <c r="E211" s="111">
        <f t="shared" si="17"/>
        <v>19.726585722</v>
      </c>
      <c r="F211" s="111">
        <f t="shared" si="18"/>
        <v>19.819773018</v>
      </c>
      <c r="G211" s="111">
        <f t="shared" si="19"/>
        <v>19.901311902</v>
      </c>
      <c r="H211" s="112"/>
      <c r="I211" s="112"/>
      <c r="J211" s="112"/>
      <c r="K211" s="112"/>
      <c r="L211" s="113"/>
      <c r="M211" s="113"/>
      <c r="N211" s="113"/>
      <c r="O211" s="113"/>
    </row>
    <row r="212" spans="1:15" ht="17.25">
      <c r="A212" s="108" t="s">
        <v>311</v>
      </c>
      <c r="B212" s="109">
        <v>19.19003</v>
      </c>
      <c r="C212" s="110">
        <f t="shared" si="15"/>
        <v>19.2980698689</v>
      </c>
      <c r="D212" s="111">
        <f t="shared" si="16"/>
        <v>19.399201327</v>
      </c>
      <c r="E212" s="111">
        <f t="shared" si="17"/>
        <v>19.498989483</v>
      </c>
      <c r="F212" s="111">
        <f t="shared" si="18"/>
        <v>19.591101626999997</v>
      </c>
      <c r="G212" s="111">
        <f t="shared" si="19"/>
        <v>19.671699753</v>
      </c>
      <c r="H212" s="112"/>
      <c r="I212" s="112"/>
      <c r="J212" s="112"/>
      <c r="K212" s="112"/>
      <c r="L212" s="113"/>
      <c r="M212" s="113"/>
      <c r="N212" s="113"/>
      <c r="O212" s="113"/>
    </row>
    <row r="213" spans="1:15" ht="17.25">
      <c r="A213" s="108" t="s">
        <v>312</v>
      </c>
      <c r="B213" s="109">
        <v>18.96074</v>
      </c>
      <c r="C213" s="110">
        <f t="shared" si="15"/>
        <v>19.067488966200003</v>
      </c>
      <c r="D213" s="111">
        <f t="shared" si="16"/>
        <v>19.167412066</v>
      </c>
      <c r="E213" s="111">
        <f t="shared" si="17"/>
        <v>19.266007914000003</v>
      </c>
      <c r="F213" s="111">
        <f t="shared" si="18"/>
        <v>19.357019466</v>
      </c>
      <c r="G213" s="111">
        <f t="shared" si="19"/>
        <v>19.436654574</v>
      </c>
      <c r="H213" s="112"/>
      <c r="I213" s="112"/>
      <c r="J213" s="112"/>
      <c r="K213" s="112"/>
      <c r="L213" s="113"/>
      <c r="M213" s="113"/>
      <c r="N213" s="113"/>
      <c r="O213" s="113"/>
    </row>
    <row r="214" spans="1:15" ht="17.25">
      <c r="A214" s="108" t="s">
        <v>313</v>
      </c>
      <c r="B214" s="109">
        <v>18.72624</v>
      </c>
      <c r="C214" s="110">
        <f t="shared" si="15"/>
        <v>18.8316687312</v>
      </c>
      <c r="D214" s="111">
        <f t="shared" si="16"/>
        <v>18.930356015999998</v>
      </c>
      <c r="E214" s="111">
        <f t="shared" si="17"/>
        <v>19.027732464</v>
      </c>
      <c r="F214" s="111">
        <f t="shared" si="18"/>
        <v>19.117618416</v>
      </c>
      <c r="G214" s="111">
        <f t="shared" si="19"/>
        <v>19.196268624</v>
      </c>
      <c r="H214" s="112"/>
      <c r="I214" s="112"/>
      <c r="J214" s="112"/>
      <c r="K214" s="112"/>
      <c r="L214" s="113"/>
      <c r="M214" s="113"/>
      <c r="N214" s="113"/>
      <c r="O214" s="113"/>
    </row>
    <row r="215" spans="1:15" ht="17.25">
      <c r="A215" s="108" t="s">
        <v>314</v>
      </c>
      <c r="B215" s="109">
        <v>18.4866</v>
      </c>
      <c r="C215" s="110">
        <f t="shared" si="15"/>
        <v>18.590679557999998</v>
      </c>
      <c r="D215" s="111">
        <f t="shared" si="16"/>
        <v>18.688103939999998</v>
      </c>
      <c r="E215" s="111">
        <f t="shared" si="17"/>
        <v>18.784234259999998</v>
      </c>
      <c r="F215" s="111">
        <f t="shared" si="18"/>
        <v>18.872969939999997</v>
      </c>
      <c r="G215" s="111">
        <f t="shared" si="19"/>
        <v>18.95061366</v>
      </c>
      <c r="H215" s="112"/>
      <c r="I215" s="112"/>
      <c r="J215" s="112"/>
      <c r="K215" s="112"/>
      <c r="L215" s="113"/>
      <c r="M215" s="113"/>
      <c r="N215" s="113"/>
      <c r="O215" s="113"/>
    </row>
    <row r="216" spans="1:15" ht="17.25">
      <c r="A216" s="108" t="s">
        <v>315</v>
      </c>
      <c r="B216" s="109">
        <v>18.24191</v>
      </c>
      <c r="C216" s="110">
        <f t="shared" si="15"/>
        <v>18.344611953300003</v>
      </c>
      <c r="D216" s="111">
        <f t="shared" si="16"/>
        <v>18.440746818999997</v>
      </c>
      <c r="E216" s="111">
        <f t="shared" si="17"/>
        <v>18.535604751</v>
      </c>
      <c r="F216" s="111">
        <f t="shared" si="18"/>
        <v>18.623165918999998</v>
      </c>
      <c r="G216" s="111">
        <f t="shared" si="19"/>
        <v>18.699781940999998</v>
      </c>
      <c r="H216" s="112"/>
      <c r="I216" s="112"/>
      <c r="J216" s="112"/>
      <c r="K216" s="112"/>
      <c r="L216" s="113"/>
      <c r="M216" s="113"/>
      <c r="N216" s="113"/>
      <c r="O216" s="113"/>
    </row>
    <row r="217" spans="1:15" ht="17.25">
      <c r="A217" s="108" t="s">
        <v>316</v>
      </c>
      <c r="B217" s="109">
        <v>17.99225</v>
      </c>
      <c r="C217" s="110">
        <f t="shared" si="15"/>
        <v>18.0935463675</v>
      </c>
      <c r="D217" s="111">
        <f t="shared" si="16"/>
        <v>18.188365525</v>
      </c>
      <c r="E217" s="111">
        <f t="shared" si="17"/>
        <v>18.281925225</v>
      </c>
      <c r="F217" s="111">
        <f t="shared" si="18"/>
        <v>18.368288025</v>
      </c>
      <c r="G217" s="111">
        <f t="shared" si="19"/>
        <v>18.443855474999996</v>
      </c>
      <c r="H217" s="112"/>
      <c r="I217" s="112"/>
      <c r="J217" s="112"/>
      <c r="K217" s="112"/>
      <c r="L217" s="113"/>
      <c r="M217" s="113"/>
      <c r="N217" s="113"/>
      <c r="O217" s="113"/>
    </row>
    <row r="218" spans="1:15" ht="17.25">
      <c r="A218" s="108" t="s">
        <v>317</v>
      </c>
      <c r="B218" s="109">
        <v>17.7377</v>
      </c>
      <c r="C218" s="110">
        <f t="shared" si="15"/>
        <v>17.837563251000002</v>
      </c>
      <c r="D218" s="111">
        <f t="shared" si="16"/>
        <v>17.931040929999998</v>
      </c>
      <c r="E218" s="111">
        <f t="shared" si="17"/>
        <v>18.02327697</v>
      </c>
      <c r="F218" s="111">
        <f t="shared" si="18"/>
        <v>18.108417929999998</v>
      </c>
      <c r="G218" s="111">
        <f t="shared" si="19"/>
        <v>18.18291627</v>
      </c>
      <c r="H218" s="112"/>
      <c r="I218" s="112"/>
      <c r="J218" s="112"/>
      <c r="K218" s="112"/>
      <c r="L218" s="113"/>
      <c r="M218" s="113"/>
      <c r="N218" s="113"/>
      <c r="O218" s="113"/>
    </row>
    <row r="219" spans="1:15" ht="17.25">
      <c r="A219" s="108" t="s">
        <v>318</v>
      </c>
      <c r="B219" s="109">
        <v>17.47834</v>
      </c>
      <c r="C219" s="110">
        <f t="shared" si="15"/>
        <v>17.5767430542</v>
      </c>
      <c r="D219" s="111">
        <f t="shared" si="16"/>
        <v>17.668853906</v>
      </c>
      <c r="E219" s="111">
        <f t="shared" si="17"/>
        <v>17.759741274</v>
      </c>
      <c r="F219" s="111">
        <f t="shared" si="18"/>
        <v>17.843637305999998</v>
      </c>
      <c r="G219" s="111">
        <f t="shared" si="19"/>
        <v>17.917046334</v>
      </c>
      <c r="H219" s="112"/>
      <c r="I219" s="112"/>
      <c r="J219" s="112"/>
      <c r="K219" s="112"/>
      <c r="L219" s="113"/>
      <c r="M219" s="113"/>
      <c r="N219" s="113"/>
      <c r="O219" s="113"/>
    </row>
    <row r="220" spans="1:15" ht="17.25">
      <c r="A220" s="108" t="s">
        <v>319</v>
      </c>
      <c r="B220" s="109">
        <v>17.21426</v>
      </c>
      <c r="C220" s="110">
        <f t="shared" si="15"/>
        <v>17.3111762838</v>
      </c>
      <c r="D220" s="111">
        <f t="shared" si="16"/>
        <v>17.401895433999996</v>
      </c>
      <c r="E220" s="111">
        <f t="shared" si="17"/>
        <v>17.491409586</v>
      </c>
      <c r="F220" s="111">
        <f t="shared" si="18"/>
        <v>17.574038033999997</v>
      </c>
      <c r="G220" s="111">
        <f t="shared" si="19"/>
        <v>17.646337925999998</v>
      </c>
      <c r="H220" s="112"/>
      <c r="I220" s="112"/>
      <c r="J220" s="112"/>
      <c r="K220" s="112"/>
      <c r="L220" s="113"/>
      <c r="M220" s="113"/>
      <c r="N220" s="113"/>
      <c r="O220" s="113"/>
    </row>
    <row r="221" spans="1:15" ht="17.25">
      <c r="A221" s="108" t="s">
        <v>320</v>
      </c>
      <c r="B221" s="109">
        <v>16.94553</v>
      </c>
      <c r="C221" s="110">
        <f t="shared" si="15"/>
        <v>17.040933333900004</v>
      </c>
      <c r="D221" s="111">
        <f t="shared" si="16"/>
        <v>17.130236277</v>
      </c>
      <c r="E221" s="111">
        <f t="shared" si="17"/>
        <v>17.218353033000003</v>
      </c>
      <c r="F221" s="111">
        <f t="shared" si="18"/>
        <v>17.299691577</v>
      </c>
      <c r="G221" s="111">
        <f t="shared" si="19"/>
        <v>17.370862803</v>
      </c>
      <c r="H221" s="112"/>
      <c r="I221" s="112"/>
      <c r="J221" s="112"/>
      <c r="K221" s="112"/>
      <c r="L221" s="113"/>
      <c r="M221" s="113"/>
      <c r="N221" s="113"/>
      <c r="O221" s="113"/>
    </row>
    <row r="222" spans="1:15" ht="17.25">
      <c r="A222" s="108" t="s">
        <v>321</v>
      </c>
      <c r="B222" s="123">
        <v>16.67225</v>
      </c>
      <c r="C222" s="124">
        <f t="shared" si="15"/>
        <v>16.7661147675</v>
      </c>
      <c r="D222" s="125">
        <f t="shared" si="16"/>
        <v>16.853977524999998</v>
      </c>
      <c r="E222" s="125">
        <f t="shared" si="17"/>
        <v>16.940673224999998</v>
      </c>
      <c r="F222" s="125">
        <f t="shared" si="18"/>
        <v>17.020700024999996</v>
      </c>
      <c r="G222" s="125">
        <f t="shared" si="19"/>
        <v>17.090723474999997</v>
      </c>
      <c r="H222" s="263" t="s">
        <v>1037</v>
      </c>
      <c r="I222" s="260"/>
      <c r="J222" s="260"/>
      <c r="K222" s="112"/>
      <c r="L222" s="113"/>
      <c r="M222" s="113"/>
      <c r="N222" s="113"/>
      <c r="O222" s="113"/>
    </row>
    <row r="223" spans="1:15" ht="17.25">
      <c r="A223" s="108" t="s">
        <v>322</v>
      </c>
      <c r="B223" s="109">
        <v>16.39449</v>
      </c>
      <c r="C223" s="110">
        <f t="shared" si="15"/>
        <v>16.4867909787</v>
      </c>
      <c r="D223" s="111">
        <f t="shared" si="16"/>
        <v>16.573189941</v>
      </c>
      <c r="E223" s="111">
        <f t="shared" si="17"/>
        <v>16.658441289000002</v>
      </c>
      <c r="F223" s="111">
        <f t="shared" si="18"/>
        <v>16.737134841</v>
      </c>
      <c r="G223" s="111">
        <f t="shared" si="19"/>
        <v>16.805991699</v>
      </c>
      <c r="H223" s="112"/>
      <c r="I223" s="112"/>
      <c r="J223" s="112"/>
      <c r="K223" s="112"/>
      <c r="L223" s="113"/>
      <c r="M223" s="113"/>
      <c r="N223" s="113"/>
      <c r="O223" s="113"/>
    </row>
    <row r="224" spans="1:15" ht="17.25">
      <c r="A224" s="108" t="s">
        <v>323</v>
      </c>
      <c r="B224" s="109">
        <v>16.11236</v>
      </c>
      <c r="C224" s="110">
        <f t="shared" si="15"/>
        <v>16.203072586799998</v>
      </c>
      <c r="D224" s="111">
        <f t="shared" si="16"/>
        <v>16.287984723999998</v>
      </c>
      <c r="E224" s="111">
        <f t="shared" si="17"/>
        <v>16.371768996</v>
      </c>
      <c r="F224" s="111">
        <f t="shared" si="18"/>
        <v>16.449108323999997</v>
      </c>
      <c r="G224" s="111">
        <f t="shared" si="19"/>
        <v>16.516780236</v>
      </c>
      <c r="H224" s="112"/>
      <c r="I224" s="112"/>
      <c r="J224" s="112"/>
      <c r="K224" s="112"/>
      <c r="L224" s="113"/>
      <c r="M224" s="113"/>
      <c r="N224" s="113"/>
      <c r="O224" s="113"/>
    </row>
    <row r="225" spans="1:15" ht="17.25">
      <c r="A225" s="108" t="s">
        <v>324</v>
      </c>
      <c r="B225" s="109">
        <v>15.82592</v>
      </c>
      <c r="C225" s="110">
        <f t="shared" si="15"/>
        <v>15.9150199296</v>
      </c>
      <c r="D225" s="111">
        <f t="shared" si="16"/>
        <v>15.998422527999999</v>
      </c>
      <c r="E225" s="111">
        <f t="shared" si="17"/>
        <v>16.080717312</v>
      </c>
      <c r="F225" s="111">
        <f t="shared" si="18"/>
        <v>16.156681728</v>
      </c>
      <c r="G225" s="111">
        <f t="shared" si="19"/>
        <v>16.223150592</v>
      </c>
      <c r="H225" s="112"/>
      <c r="I225" s="112"/>
      <c r="J225" s="112"/>
      <c r="K225" s="112"/>
      <c r="L225" s="113"/>
      <c r="M225" s="113"/>
      <c r="N225" s="113"/>
      <c r="O225" s="113"/>
    </row>
    <row r="226" spans="1:15" ht="17.25">
      <c r="A226" s="108" t="s">
        <v>325</v>
      </c>
      <c r="B226" s="109">
        <v>15.53527</v>
      </c>
      <c r="C226" s="110">
        <f t="shared" si="15"/>
        <v>15.622733570100001</v>
      </c>
      <c r="D226" s="111">
        <f t="shared" si="16"/>
        <v>15.704604443</v>
      </c>
      <c r="E226" s="111">
        <f t="shared" si="17"/>
        <v>15.785387847</v>
      </c>
      <c r="F226" s="111">
        <f t="shared" si="18"/>
        <v>15.859957142999999</v>
      </c>
      <c r="G226" s="111">
        <f t="shared" si="19"/>
        <v>15.925205277</v>
      </c>
      <c r="H226" s="112"/>
      <c r="I226" s="112"/>
      <c r="J226" s="112"/>
      <c r="K226" s="112"/>
      <c r="L226" s="113"/>
      <c r="M226" s="113"/>
      <c r="N226" s="113"/>
      <c r="O226" s="113"/>
    </row>
    <row r="227" spans="1:15" ht="17.25">
      <c r="A227" s="108" t="s">
        <v>326</v>
      </c>
      <c r="B227" s="109">
        <v>15.2405</v>
      </c>
      <c r="C227" s="110">
        <f t="shared" si="15"/>
        <v>15.326304015000002</v>
      </c>
      <c r="D227" s="111">
        <f t="shared" si="16"/>
        <v>15.40662145</v>
      </c>
      <c r="E227" s="111">
        <f t="shared" si="17"/>
        <v>15.485872050000001</v>
      </c>
      <c r="F227" s="111">
        <f t="shared" si="18"/>
        <v>15.55902645</v>
      </c>
      <c r="G227" s="111">
        <f t="shared" si="19"/>
        <v>15.62303655</v>
      </c>
      <c r="H227" s="112"/>
      <c r="I227" s="112"/>
      <c r="J227" s="112"/>
      <c r="K227" s="112"/>
      <c r="L227" s="113"/>
      <c r="M227" s="113"/>
      <c r="N227" s="113"/>
      <c r="O227" s="113"/>
    </row>
    <row r="228" spans="1:15" ht="17.25">
      <c r="A228" s="108" t="s">
        <v>327</v>
      </c>
      <c r="B228" s="109">
        <v>14.94169</v>
      </c>
      <c r="C228" s="110">
        <f t="shared" si="15"/>
        <v>15.0258117147</v>
      </c>
      <c r="D228" s="111">
        <f t="shared" si="16"/>
        <v>15.104554420999998</v>
      </c>
      <c r="E228" s="111">
        <f t="shared" si="17"/>
        <v>15.182251209</v>
      </c>
      <c r="F228" s="111">
        <f t="shared" si="18"/>
        <v>15.253971320999998</v>
      </c>
      <c r="G228" s="111">
        <f t="shared" si="19"/>
        <v>15.316726418999998</v>
      </c>
      <c r="H228" s="112"/>
      <c r="I228" s="112"/>
      <c r="J228" s="112"/>
      <c r="K228" s="112"/>
      <c r="L228" s="113"/>
      <c r="M228" s="113"/>
      <c r="N228" s="113"/>
      <c r="O228" s="113"/>
    </row>
    <row r="229" spans="1:15" ht="17.25">
      <c r="A229" s="108" t="s">
        <v>328</v>
      </c>
      <c r="B229" s="109">
        <v>14.63892</v>
      </c>
      <c r="C229" s="110">
        <f t="shared" si="15"/>
        <v>14.721337119600001</v>
      </c>
      <c r="D229" s="111">
        <f t="shared" si="16"/>
        <v>14.798484228</v>
      </c>
      <c r="E229" s="111">
        <f t="shared" si="17"/>
        <v>14.874606612000001</v>
      </c>
      <c r="F229" s="111">
        <f t="shared" si="18"/>
        <v>14.944873428</v>
      </c>
      <c r="G229" s="111">
        <f t="shared" si="19"/>
        <v>15.006356892</v>
      </c>
      <c r="H229" s="112"/>
      <c r="I229" s="112"/>
      <c r="J229" s="112"/>
      <c r="K229" s="112"/>
      <c r="L229" s="113"/>
      <c r="M229" s="113"/>
      <c r="N229" s="113"/>
      <c r="O229" s="113"/>
    </row>
    <row r="230" spans="1:15" ht="17.25">
      <c r="A230" s="108" t="s">
        <v>329</v>
      </c>
      <c r="B230" s="109">
        <v>14.33229</v>
      </c>
      <c r="C230" s="110">
        <f t="shared" si="15"/>
        <v>14.4129807927</v>
      </c>
      <c r="D230" s="111">
        <f t="shared" si="16"/>
        <v>14.488511960999999</v>
      </c>
      <c r="E230" s="111">
        <f t="shared" si="17"/>
        <v>14.563039869</v>
      </c>
      <c r="F230" s="111">
        <f t="shared" si="18"/>
        <v>14.631834861</v>
      </c>
      <c r="G230" s="111">
        <f t="shared" si="19"/>
        <v>14.692030479</v>
      </c>
      <c r="H230" s="112"/>
      <c r="I230" s="112"/>
      <c r="J230" s="112"/>
      <c r="K230" s="112"/>
      <c r="L230" s="113"/>
      <c r="M230" s="113"/>
      <c r="N230" s="113"/>
      <c r="O230" s="113"/>
    </row>
    <row r="231" spans="1:15" ht="17.25">
      <c r="A231" s="108" t="s">
        <v>330</v>
      </c>
      <c r="B231" s="109">
        <v>14.02187</v>
      </c>
      <c r="C231" s="110">
        <f t="shared" si="15"/>
        <v>14.1008131281</v>
      </c>
      <c r="D231" s="111">
        <f t="shared" si="16"/>
        <v>14.174708382999999</v>
      </c>
      <c r="E231" s="111">
        <f t="shared" si="17"/>
        <v>14.247622107</v>
      </c>
      <c r="F231" s="111">
        <f t="shared" si="18"/>
        <v>14.314927082999999</v>
      </c>
      <c r="G231" s="111">
        <f t="shared" si="19"/>
        <v>14.373818936999998</v>
      </c>
      <c r="H231" s="112"/>
      <c r="I231" s="112"/>
      <c r="J231" s="112"/>
      <c r="K231" s="112"/>
      <c r="L231" s="113"/>
      <c r="M231" s="113"/>
      <c r="N231" s="113"/>
      <c r="O231" s="113"/>
    </row>
    <row r="232" spans="1:15" ht="17.25">
      <c r="A232" s="108" t="s">
        <v>331</v>
      </c>
      <c r="B232" s="109">
        <v>13.70776</v>
      </c>
      <c r="C232" s="110">
        <f t="shared" si="15"/>
        <v>13.7849346888</v>
      </c>
      <c r="D232" s="111">
        <f t="shared" si="16"/>
        <v>13.857174584</v>
      </c>
      <c r="E232" s="111">
        <f t="shared" si="17"/>
        <v>13.928454936</v>
      </c>
      <c r="F232" s="111">
        <f t="shared" si="18"/>
        <v>13.994252183999999</v>
      </c>
      <c r="G232" s="111">
        <f t="shared" si="19"/>
        <v>14.051824775999998</v>
      </c>
      <c r="H232" s="112"/>
      <c r="I232" s="112"/>
      <c r="J232" s="112"/>
      <c r="K232" s="112"/>
      <c r="L232" s="113"/>
      <c r="M232" s="113"/>
      <c r="N232" s="113"/>
      <c r="O232" s="113"/>
    </row>
    <row r="233" spans="1:15" ht="17.25">
      <c r="A233" s="108" t="s">
        <v>332</v>
      </c>
      <c r="B233" s="109">
        <v>13.39002</v>
      </c>
      <c r="C233" s="110">
        <f t="shared" si="15"/>
        <v>13.4654058126</v>
      </c>
      <c r="D233" s="111">
        <f t="shared" si="16"/>
        <v>13.535971217999998</v>
      </c>
      <c r="E233" s="111">
        <f t="shared" si="17"/>
        <v>13.605599322</v>
      </c>
      <c r="F233" s="111">
        <f t="shared" si="18"/>
        <v>13.669871417999998</v>
      </c>
      <c r="G233" s="111">
        <f t="shared" si="19"/>
        <v>13.726109501999998</v>
      </c>
      <c r="H233" s="112"/>
      <c r="I233" s="112"/>
      <c r="J233" s="112"/>
      <c r="K233" s="112"/>
      <c r="L233" s="113"/>
      <c r="M233" s="113"/>
      <c r="N233" s="113"/>
      <c r="O233" s="113"/>
    </row>
    <row r="234" spans="1:15" ht="17.25">
      <c r="A234" s="108" t="s">
        <v>333</v>
      </c>
      <c r="B234" s="109">
        <v>13.06875</v>
      </c>
      <c r="C234" s="110">
        <f t="shared" si="15"/>
        <v>13.1423270625</v>
      </c>
      <c r="D234" s="111">
        <f t="shared" si="16"/>
        <v>13.211199374999998</v>
      </c>
      <c r="E234" s="111">
        <f t="shared" si="17"/>
        <v>13.279156875</v>
      </c>
      <c r="F234" s="111">
        <f t="shared" si="18"/>
        <v>13.341886874999998</v>
      </c>
      <c r="G234" s="111">
        <f t="shared" si="19"/>
        <v>13.396775624999998</v>
      </c>
      <c r="H234" s="112"/>
      <c r="I234" s="112"/>
      <c r="J234" s="112"/>
      <c r="K234" s="112"/>
      <c r="L234" s="113"/>
      <c r="M234" s="113"/>
      <c r="N234" s="113"/>
      <c r="O234" s="113"/>
    </row>
    <row r="235" spans="1:15" ht="17.25">
      <c r="A235" s="108" t="s">
        <v>334</v>
      </c>
      <c r="B235" s="109">
        <v>12.74402</v>
      </c>
      <c r="C235" s="110">
        <f t="shared" si="15"/>
        <v>12.815768832600002</v>
      </c>
      <c r="D235" s="111">
        <f t="shared" si="16"/>
        <v>12.882929818</v>
      </c>
      <c r="E235" s="111">
        <f t="shared" si="17"/>
        <v>12.949198722</v>
      </c>
      <c r="F235" s="111">
        <f t="shared" si="18"/>
        <v>13.010370018</v>
      </c>
      <c r="G235" s="111">
        <f t="shared" si="19"/>
        <v>13.063894902</v>
      </c>
      <c r="H235" s="112"/>
      <c r="I235" s="112"/>
      <c r="J235" s="112"/>
      <c r="K235" s="112"/>
      <c r="L235" s="113"/>
      <c r="M235" s="113"/>
      <c r="N235" s="113"/>
      <c r="O235" s="113"/>
    </row>
    <row r="236" spans="1:15" ht="17.25">
      <c r="A236" s="108" t="s">
        <v>335</v>
      </c>
      <c r="B236" s="123">
        <v>12.41592</v>
      </c>
      <c r="C236" s="124">
        <f t="shared" si="15"/>
        <v>12.4858216296</v>
      </c>
      <c r="D236" s="125">
        <f t="shared" si="16"/>
        <v>12.551253527999998</v>
      </c>
      <c r="E236" s="125">
        <f t="shared" si="17"/>
        <v>12.615816312</v>
      </c>
      <c r="F236" s="125">
        <f t="shared" si="18"/>
        <v>12.675412728</v>
      </c>
      <c r="G236" s="125">
        <f t="shared" si="19"/>
        <v>12.727559591999999</v>
      </c>
      <c r="H236" s="258" t="s">
        <v>498</v>
      </c>
      <c r="I236" s="260"/>
      <c r="J236" s="260"/>
      <c r="K236" s="112"/>
      <c r="L236" s="113"/>
      <c r="M236" s="113"/>
      <c r="N236" s="113"/>
      <c r="O236" s="113"/>
    </row>
    <row r="237" spans="1:15" ht="17.25">
      <c r="A237" s="108" t="s">
        <v>336</v>
      </c>
      <c r="B237" s="109">
        <v>12.08453</v>
      </c>
      <c r="C237" s="110">
        <f t="shared" si="15"/>
        <v>12.152565903900001</v>
      </c>
      <c r="D237" s="111">
        <f t="shared" si="16"/>
        <v>12.216251376999999</v>
      </c>
      <c r="E237" s="111">
        <f t="shared" si="17"/>
        <v>12.279090933</v>
      </c>
      <c r="F237" s="111">
        <f t="shared" si="18"/>
        <v>12.337096677</v>
      </c>
      <c r="G237" s="111">
        <f t="shared" si="19"/>
        <v>12.387851702999999</v>
      </c>
      <c r="H237" s="112"/>
      <c r="I237" s="112"/>
      <c r="J237" s="112"/>
      <c r="K237" s="112"/>
      <c r="L237" s="113"/>
      <c r="M237" s="113"/>
      <c r="N237" s="113"/>
      <c r="O237" s="113"/>
    </row>
    <row r="238" spans="1:15" ht="17.25">
      <c r="A238" s="108" t="s">
        <v>337</v>
      </c>
      <c r="B238" s="109">
        <v>11.74993</v>
      </c>
      <c r="C238" s="110">
        <f t="shared" si="15"/>
        <v>11.816082105900001</v>
      </c>
      <c r="D238" s="111">
        <f t="shared" si="16"/>
        <v>11.878004236999999</v>
      </c>
      <c r="E238" s="111">
        <f t="shared" si="17"/>
        <v>11.939103873</v>
      </c>
      <c r="F238" s="111">
        <f t="shared" si="18"/>
        <v>11.995503537</v>
      </c>
      <c r="G238" s="111">
        <f t="shared" si="19"/>
        <v>12.044853243</v>
      </c>
      <c r="H238" s="112"/>
      <c r="I238" s="112"/>
      <c r="J238" s="112"/>
      <c r="K238" s="112"/>
      <c r="L238" s="113"/>
      <c r="M238" s="113"/>
      <c r="N238" s="113"/>
      <c r="O238" s="113"/>
    </row>
    <row r="239" spans="1:15" ht="17.25">
      <c r="A239" s="108" t="s">
        <v>338</v>
      </c>
      <c r="B239" s="109">
        <v>11.41221</v>
      </c>
      <c r="C239" s="110">
        <f t="shared" si="15"/>
        <v>11.4764607423</v>
      </c>
      <c r="D239" s="111">
        <f t="shared" si="16"/>
        <v>11.536603089</v>
      </c>
      <c r="E239" s="111">
        <f t="shared" si="17"/>
        <v>11.595946581</v>
      </c>
      <c r="F239" s="111">
        <f t="shared" si="18"/>
        <v>11.650725189</v>
      </c>
      <c r="G239" s="111">
        <f t="shared" si="19"/>
        <v>11.698656471</v>
      </c>
      <c r="H239" s="112"/>
      <c r="I239" s="112"/>
      <c r="J239" s="112"/>
      <c r="K239" s="112"/>
      <c r="L239" s="113"/>
      <c r="M239" s="113"/>
      <c r="N239" s="113"/>
      <c r="O239" s="113"/>
    </row>
    <row r="240" spans="1:15" ht="17.25">
      <c r="A240" s="108" t="s">
        <v>339</v>
      </c>
      <c r="B240" s="109">
        <v>11.07145</v>
      </c>
      <c r="C240" s="110">
        <f t="shared" si="15"/>
        <v>11.1337822635</v>
      </c>
      <c r="D240" s="111">
        <f t="shared" si="16"/>
        <v>11.192128805</v>
      </c>
      <c r="E240" s="111">
        <f t="shared" si="17"/>
        <v>11.249700345</v>
      </c>
      <c r="F240" s="111">
        <f t="shared" si="18"/>
        <v>11.302843305</v>
      </c>
      <c r="G240" s="111">
        <f t="shared" si="19"/>
        <v>11.349343395</v>
      </c>
      <c r="H240" s="112"/>
      <c r="I240" s="112"/>
      <c r="J240" s="112"/>
      <c r="K240" s="112"/>
      <c r="L240" s="113"/>
      <c r="M240" s="113"/>
      <c r="N240" s="113"/>
      <c r="O240" s="113"/>
    </row>
    <row r="241" spans="1:15" ht="17.25">
      <c r="A241" s="108" t="s">
        <v>340</v>
      </c>
      <c r="B241" s="109">
        <v>10.72775</v>
      </c>
      <c r="C241" s="110">
        <f t="shared" si="15"/>
        <v>10.7881472325</v>
      </c>
      <c r="D241" s="111">
        <f t="shared" si="16"/>
        <v>10.844682474999999</v>
      </c>
      <c r="E241" s="111">
        <f t="shared" si="17"/>
        <v>10.900466775</v>
      </c>
      <c r="F241" s="111">
        <f t="shared" si="18"/>
        <v>10.951959975</v>
      </c>
      <c r="G241" s="111">
        <f t="shared" si="19"/>
        <v>10.997016525</v>
      </c>
      <c r="H241" s="112"/>
      <c r="I241" s="112"/>
      <c r="J241" s="112"/>
      <c r="K241" s="112"/>
      <c r="L241" s="113"/>
      <c r="M241" s="113"/>
      <c r="N241" s="113"/>
      <c r="O241" s="113"/>
    </row>
    <row r="242" spans="1:15" ht="17.25">
      <c r="A242" s="108" t="s">
        <v>341</v>
      </c>
      <c r="B242" s="109">
        <v>10.38118</v>
      </c>
      <c r="C242" s="110">
        <f t="shared" si="15"/>
        <v>10.4396260434</v>
      </c>
      <c r="D242" s="111">
        <f t="shared" si="16"/>
        <v>10.494334861999999</v>
      </c>
      <c r="E242" s="111">
        <f t="shared" si="17"/>
        <v>10.548316998</v>
      </c>
      <c r="F242" s="111">
        <f t="shared" si="18"/>
        <v>10.598146662</v>
      </c>
      <c r="G242" s="111">
        <f t="shared" si="19"/>
        <v>10.641747618</v>
      </c>
      <c r="H242" s="112"/>
      <c r="I242" s="112"/>
      <c r="J242" s="112"/>
      <c r="K242" s="112"/>
      <c r="L242" s="113"/>
      <c r="M242" s="113"/>
      <c r="N242" s="113"/>
      <c r="O242" s="113"/>
    </row>
    <row r="243" spans="1:15" ht="17.25">
      <c r="A243" s="108" t="s">
        <v>342</v>
      </c>
      <c r="B243" s="109">
        <v>10.03186</v>
      </c>
      <c r="C243" s="110">
        <f t="shared" si="15"/>
        <v>10.0883393718</v>
      </c>
      <c r="D243" s="111">
        <f t="shared" si="16"/>
        <v>10.141207274</v>
      </c>
      <c r="E243" s="111">
        <f t="shared" si="17"/>
        <v>10.193372946</v>
      </c>
      <c r="F243" s="111">
        <f t="shared" si="18"/>
        <v>10.241525873999999</v>
      </c>
      <c r="G243" s="111">
        <f t="shared" si="19"/>
        <v>10.283659685999998</v>
      </c>
      <c r="H243" s="112"/>
      <c r="I243" s="112"/>
      <c r="J243" s="112"/>
      <c r="K243" s="112"/>
      <c r="L243" s="113"/>
      <c r="M243" s="113"/>
      <c r="N243" s="113"/>
      <c r="O243" s="113"/>
    </row>
    <row r="244" spans="1:15" ht="17.25">
      <c r="A244" s="108" t="s">
        <v>343</v>
      </c>
      <c r="B244" s="109">
        <v>9.67987</v>
      </c>
      <c r="C244" s="110">
        <f t="shared" si="15"/>
        <v>9.734367668099999</v>
      </c>
      <c r="D244" s="111">
        <f t="shared" si="16"/>
        <v>9.785380582999998</v>
      </c>
      <c r="E244" s="111">
        <f t="shared" si="17"/>
        <v>9.835715906999999</v>
      </c>
      <c r="F244" s="111">
        <f t="shared" si="18"/>
        <v>9.882179283</v>
      </c>
      <c r="G244" s="111">
        <f t="shared" si="19"/>
        <v>9.922834736999999</v>
      </c>
      <c r="H244" s="112"/>
      <c r="I244" s="112"/>
      <c r="J244" s="112"/>
      <c r="K244" s="112"/>
      <c r="L244" s="113"/>
      <c r="M244" s="113"/>
      <c r="N244" s="113"/>
      <c r="O244" s="113"/>
    </row>
    <row r="245" spans="1:15" ht="17.25">
      <c r="A245" s="108" t="s">
        <v>344</v>
      </c>
      <c r="B245" s="109">
        <v>9.3253</v>
      </c>
      <c r="C245" s="110">
        <f t="shared" si="15"/>
        <v>9.377801439</v>
      </c>
      <c r="D245" s="111">
        <f t="shared" si="16"/>
        <v>9.42694577</v>
      </c>
      <c r="E245" s="111">
        <f t="shared" si="17"/>
        <v>9.47543733</v>
      </c>
      <c r="F245" s="111">
        <f t="shared" si="18"/>
        <v>9.52019877</v>
      </c>
      <c r="G245" s="111">
        <f t="shared" si="19"/>
        <v>9.559365029999999</v>
      </c>
      <c r="H245" s="112"/>
      <c r="I245" s="112"/>
      <c r="J245" s="112"/>
      <c r="K245" s="112"/>
      <c r="L245" s="113"/>
      <c r="M245" s="113"/>
      <c r="N245" s="113"/>
      <c r="O245" s="113"/>
    </row>
    <row r="246" spans="1:15" ht="17.25">
      <c r="A246" s="108" t="s">
        <v>345</v>
      </c>
      <c r="B246" s="109">
        <v>8.96825</v>
      </c>
      <c r="C246" s="110">
        <f t="shared" si="15"/>
        <v>9.0187412475</v>
      </c>
      <c r="D246" s="111">
        <f t="shared" si="16"/>
        <v>9.066003924999999</v>
      </c>
      <c r="E246" s="111">
        <f t="shared" si="17"/>
        <v>9.112638825</v>
      </c>
      <c r="F246" s="111">
        <f t="shared" si="18"/>
        <v>9.155686424999999</v>
      </c>
      <c r="G246" s="111">
        <f t="shared" si="19"/>
        <v>9.193353075</v>
      </c>
      <c r="H246" s="112"/>
      <c r="I246" s="112"/>
      <c r="J246" s="112"/>
      <c r="K246" s="112"/>
      <c r="L246" s="113"/>
      <c r="M246" s="113"/>
      <c r="N246" s="113"/>
      <c r="O246" s="113"/>
    </row>
    <row r="247" spans="1:15" ht="17.25">
      <c r="A247" s="108" t="s">
        <v>346</v>
      </c>
      <c r="B247" s="109">
        <v>8.60881</v>
      </c>
      <c r="C247" s="110">
        <f t="shared" si="15"/>
        <v>8.6572776003</v>
      </c>
      <c r="D247" s="111">
        <f t="shared" si="16"/>
        <v>8.702646028999999</v>
      </c>
      <c r="E247" s="111">
        <f t="shared" si="17"/>
        <v>8.747411841</v>
      </c>
      <c r="F247" s="111">
        <f t="shared" si="18"/>
        <v>8.788734129</v>
      </c>
      <c r="G247" s="111">
        <f t="shared" si="19"/>
        <v>8.824891131</v>
      </c>
      <c r="H247" s="112"/>
      <c r="I247" s="112"/>
      <c r="J247" s="112"/>
      <c r="K247" s="112"/>
      <c r="L247" s="113"/>
      <c r="M247" s="113"/>
      <c r="N247" s="113"/>
      <c r="O247" s="113"/>
    </row>
    <row r="248" spans="1:15" ht="17.25">
      <c r="A248" s="108" t="s">
        <v>347</v>
      </c>
      <c r="B248" s="109">
        <v>8.24708</v>
      </c>
      <c r="C248" s="110">
        <f t="shared" si="15"/>
        <v>8.2935110604</v>
      </c>
      <c r="D248" s="111">
        <f t="shared" si="16"/>
        <v>8.336973172</v>
      </c>
      <c r="E248" s="111">
        <f t="shared" si="17"/>
        <v>8.379857988000001</v>
      </c>
      <c r="F248" s="111">
        <f t="shared" si="18"/>
        <v>8.419443972</v>
      </c>
      <c r="G248" s="111">
        <f t="shared" si="19"/>
        <v>8.454081708</v>
      </c>
      <c r="H248" s="112"/>
      <c r="I248" s="112"/>
      <c r="J248" s="112"/>
      <c r="K248" s="112"/>
      <c r="L248" s="113"/>
      <c r="M248" s="113"/>
      <c r="N248" s="113"/>
      <c r="O248" s="113"/>
    </row>
    <row r="249" spans="1:15" ht="17.25">
      <c r="A249" s="108" t="s">
        <v>348</v>
      </c>
      <c r="B249" s="109">
        <v>7.88315</v>
      </c>
      <c r="C249" s="110">
        <f t="shared" si="15"/>
        <v>7.9275321345</v>
      </c>
      <c r="D249" s="111">
        <f t="shared" si="16"/>
        <v>7.969076334999999</v>
      </c>
      <c r="E249" s="111">
        <f t="shared" si="17"/>
        <v>8.010068715</v>
      </c>
      <c r="F249" s="111">
        <f t="shared" si="18"/>
        <v>8.047907834999998</v>
      </c>
      <c r="G249" s="111">
        <f t="shared" si="19"/>
        <v>8.081017065</v>
      </c>
      <c r="H249" s="112"/>
      <c r="I249" s="112"/>
      <c r="J249" s="112"/>
      <c r="K249" s="112"/>
      <c r="L249" s="113"/>
      <c r="M249" s="113"/>
      <c r="N249" s="113"/>
      <c r="O249" s="113"/>
    </row>
    <row r="250" spans="1:15" ht="17.25">
      <c r="A250" s="108" t="s">
        <v>349</v>
      </c>
      <c r="B250" s="109">
        <v>7.51711</v>
      </c>
      <c r="C250" s="110">
        <f t="shared" si="15"/>
        <v>7.5594313293</v>
      </c>
      <c r="D250" s="111">
        <f t="shared" si="16"/>
        <v>7.599046498999999</v>
      </c>
      <c r="E250" s="111">
        <f t="shared" si="17"/>
        <v>7.638135471</v>
      </c>
      <c r="F250" s="111">
        <f t="shared" si="18"/>
        <v>7.6742175989999994</v>
      </c>
      <c r="G250" s="111">
        <f t="shared" si="19"/>
        <v>7.705789460999999</v>
      </c>
      <c r="H250" s="112"/>
      <c r="I250" s="112"/>
      <c r="J250" s="112"/>
      <c r="K250" s="112"/>
      <c r="L250" s="113"/>
      <c r="M250" s="113"/>
      <c r="N250" s="113"/>
      <c r="O250" s="113"/>
    </row>
    <row r="251" spans="1:15" ht="17.25">
      <c r="A251" s="108" t="s">
        <v>350</v>
      </c>
      <c r="B251" s="109">
        <v>7.14905</v>
      </c>
      <c r="C251" s="110">
        <f t="shared" si="15"/>
        <v>7.1892991515</v>
      </c>
      <c r="D251" s="111">
        <f t="shared" si="16"/>
        <v>7.226974644999999</v>
      </c>
      <c r="E251" s="111">
        <f t="shared" si="17"/>
        <v>7.264149705</v>
      </c>
      <c r="F251" s="111">
        <f t="shared" si="18"/>
        <v>7.298465145</v>
      </c>
      <c r="G251" s="111">
        <f t="shared" si="19"/>
        <v>7.328491154999999</v>
      </c>
      <c r="H251" s="112"/>
      <c r="I251" s="112"/>
      <c r="J251" s="112"/>
      <c r="K251" s="112"/>
      <c r="L251" s="113"/>
      <c r="M251" s="113"/>
      <c r="N251" s="113"/>
      <c r="O251" s="113"/>
    </row>
    <row r="252" spans="1:15" ht="17.25">
      <c r="A252" s="108" t="s">
        <v>351</v>
      </c>
      <c r="B252" s="109">
        <v>6.77907</v>
      </c>
      <c r="C252" s="110">
        <f t="shared" si="15"/>
        <v>6.8172361641</v>
      </c>
      <c r="D252" s="111">
        <f t="shared" si="16"/>
        <v>6.852961862999999</v>
      </c>
      <c r="E252" s="111">
        <f t="shared" si="17"/>
        <v>6.888213027</v>
      </c>
      <c r="F252" s="111">
        <f t="shared" si="18"/>
        <v>6.920752563</v>
      </c>
      <c r="G252" s="111">
        <f t="shared" si="19"/>
        <v>6.949224656999999</v>
      </c>
      <c r="H252" s="112"/>
      <c r="I252" s="112"/>
      <c r="J252" s="112"/>
      <c r="K252" s="112"/>
      <c r="L252" s="113"/>
      <c r="M252" s="113"/>
      <c r="N252" s="113"/>
      <c r="O252" s="113"/>
    </row>
    <row r="253" spans="1:15" ht="17.25">
      <c r="A253" s="108" t="s">
        <v>352</v>
      </c>
      <c r="B253" s="109">
        <v>6.40727</v>
      </c>
      <c r="C253" s="110">
        <f t="shared" si="15"/>
        <v>6.4433429301</v>
      </c>
      <c r="D253" s="111">
        <f t="shared" si="16"/>
        <v>6.477109242999999</v>
      </c>
      <c r="E253" s="111">
        <f t="shared" si="17"/>
        <v>6.510427046999999</v>
      </c>
      <c r="F253" s="111">
        <f t="shared" si="18"/>
        <v>6.541181942999999</v>
      </c>
      <c r="G253" s="111">
        <f t="shared" si="19"/>
        <v>6.568092476999999</v>
      </c>
      <c r="H253" s="112"/>
      <c r="I253" s="112"/>
      <c r="J253" s="112"/>
      <c r="K253" s="112"/>
      <c r="L253" s="113"/>
      <c r="M253" s="113"/>
      <c r="N253" s="113"/>
      <c r="O253" s="113"/>
    </row>
    <row r="254" spans="1:15" ht="17.25">
      <c r="A254" s="108" t="s">
        <v>353</v>
      </c>
      <c r="B254" s="109">
        <v>6.03373</v>
      </c>
      <c r="C254" s="110">
        <f t="shared" si="15"/>
        <v>6.0676998999</v>
      </c>
      <c r="D254" s="111">
        <f t="shared" si="16"/>
        <v>6.099497657</v>
      </c>
      <c r="E254" s="111">
        <f t="shared" si="17"/>
        <v>6.130873053</v>
      </c>
      <c r="F254" s="111">
        <f t="shared" si="18"/>
        <v>6.159834957</v>
      </c>
      <c r="G254" s="111">
        <f t="shared" si="19"/>
        <v>6.185176622999999</v>
      </c>
      <c r="H254" s="112"/>
      <c r="I254" s="112"/>
      <c r="J254" s="112"/>
      <c r="K254" s="112"/>
      <c r="L254" s="113"/>
      <c r="M254" s="113"/>
      <c r="N254" s="113"/>
      <c r="O254" s="113"/>
    </row>
    <row r="255" spans="1:15" ht="17.25">
      <c r="A255" s="108" t="s">
        <v>354</v>
      </c>
      <c r="B255" s="109">
        <v>5.65855</v>
      </c>
      <c r="C255" s="110">
        <f t="shared" si="15"/>
        <v>5.6904076365</v>
      </c>
      <c r="D255" s="111">
        <f t="shared" si="16"/>
        <v>5.720228195</v>
      </c>
      <c r="E255" s="111">
        <f t="shared" si="17"/>
        <v>5.749652655</v>
      </c>
      <c r="F255" s="111">
        <f t="shared" si="18"/>
        <v>5.7768136949999995</v>
      </c>
      <c r="G255" s="111">
        <f t="shared" si="19"/>
        <v>5.800579604999999</v>
      </c>
      <c r="H255" s="112"/>
      <c r="I255" s="112"/>
      <c r="J255" s="112"/>
      <c r="K255" s="112"/>
      <c r="L255" s="113"/>
      <c r="M255" s="113"/>
      <c r="N255" s="113"/>
      <c r="O255" s="113"/>
    </row>
    <row r="256" spans="1:15" ht="17.25">
      <c r="A256" s="108" t="s">
        <v>355</v>
      </c>
      <c r="B256" s="109">
        <v>5.28182</v>
      </c>
      <c r="C256" s="110">
        <f t="shared" si="15"/>
        <v>5.3115566466</v>
      </c>
      <c r="D256" s="111">
        <f t="shared" si="16"/>
        <v>5.339391837999999</v>
      </c>
      <c r="E256" s="111">
        <f t="shared" si="17"/>
        <v>5.366857302</v>
      </c>
      <c r="F256" s="111">
        <f t="shared" si="18"/>
        <v>5.392210037999999</v>
      </c>
      <c r="G256" s="111">
        <f t="shared" si="19"/>
        <v>5.414393681999999</v>
      </c>
      <c r="H256" s="112"/>
      <c r="I256" s="112"/>
      <c r="J256" s="112"/>
      <c r="K256" s="112"/>
      <c r="L256" s="113"/>
      <c r="M256" s="113"/>
      <c r="N256" s="113"/>
      <c r="O256" s="113"/>
    </row>
    <row r="257" spans="1:15" ht="17.25">
      <c r="A257" s="108" t="s">
        <v>356</v>
      </c>
      <c r="B257" s="109">
        <v>4.90363</v>
      </c>
      <c r="C257" s="110">
        <f t="shared" si="15"/>
        <v>4.9312374369</v>
      </c>
      <c r="D257" s="111">
        <f t="shared" si="16"/>
        <v>4.957079566999999</v>
      </c>
      <c r="E257" s="111">
        <f t="shared" si="17"/>
        <v>4.9825784429999995</v>
      </c>
      <c r="F257" s="111">
        <f t="shared" si="18"/>
        <v>5.006115866999999</v>
      </c>
      <c r="G257" s="111">
        <f t="shared" si="19"/>
        <v>5.026711112999999</v>
      </c>
      <c r="H257" s="112"/>
      <c r="I257" s="112"/>
      <c r="J257" s="112"/>
      <c r="K257" s="112"/>
      <c r="L257" s="113"/>
      <c r="M257" s="113"/>
      <c r="N257" s="113"/>
      <c r="O257" s="113"/>
    </row>
    <row r="258" spans="1:15" ht="17.25">
      <c r="A258" s="108" t="s">
        <v>357</v>
      </c>
      <c r="B258" s="109">
        <v>4.52406</v>
      </c>
      <c r="C258" s="110">
        <f t="shared" si="15"/>
        <v>4.5495304578</v>
      </c>
      <c r="D258" s="111">
        <f t="shared" si="16"/>
        <v>4.573372254</v>
      </c>
      <c r="E258" s="111">
        <f t="shared" si="17"/>
        <v>4.596897366</v>
      </c>
      <c r="F258" s="111">
        <f t="shared" si="18"/>
        <v>4.618612854</v>
      </c>
      <c r="G258" s="111">
        <f t="shared" si="19"/>
        <v>4.637613906</v>
      </c>
      <c r="H258" s="112"/>
      <c r="I258" s="112"/>
      <c r="J258" s="112"/>
      <c r="K258" s="112"/>
      <c r="L258" s="113"/>
      <c r="M258" s="113"/>
      <c r="N258" s="113"/>
      <c r="O258" s="113"/>
    </row>
    <row r="259" spans="1:15" ht="17.25">
      <c r="A259" s="108" t="s">
        <v>358</v>
      </c>
      <c r="B259" s="109">
        <v>4.14322</v>
      </c>
      <c r="C259" s="110">
        <f t="shared" si="15"/>
        <v>4.166546328600001</v>
      </c>
      <c r="D259" s="111">
        <f t="shared" si="16"/>
        <v>4.188381098</v>
      </c>
      <c r="E259" s="111">
        <f t="shared" si="17"/>
        <v>4.2099258420000005</v>
      </c>
      <c r="F259" s="111">
        <f t="shared" si="18"/>
        <v>4.229813298</v>
      </c>
      <c r="G259" s="111">
        <f t="shared" si="19"/>
        <v>4.247214822</v>
      </c>
      <c r="H259" s="112"/>
      <c r="I259" s="112"/>
      <c r="J259" s="112"/>
      <c r="K259" s="112"/>
      <c r="L259" s="113"/>
      <c r="M259" s="113"/>
      <c r="N259" s="113"/>
      <c r="O259" s="113"/>
    </row>
    <row r="260" spans="1:15" ht="17.25">
      <c r="A260" s="108" t="s">
        <v>359</v>
      </c>
      <c r="B260" s="109">
        <v>3.76118</v>
      </c>
      <c r="C260" s="110">
        <f t="shared" si="15"/>
        <v>3.7823554434</v>
      </c>
      <c r="D260" s="111">
        <f t="shared" si="16"/>
        <v>3.8021768619999996</v>
      </c>
      <c r="E260" s="111">
        <f t="shared" si="17"/>
        <v>3.821734998</v>
      </c>
      <c r="F260" s="111">
        <f t="shared" si="18"/>
        <v>3.8397886619999997</v>
      </c>
      <c r="G260" s="111">
        <f t="shared" si="19"/>
        <v>3.8555856179999997</v>
      </c>
      <c r="H260" s="112"/>
      <c r="I260" s="112"/>
      <c r="J260" s="112"/>
      <c r="K260" s="112"/>
      <c r="L260" s="113"/>
      <c r="M260" s="113"/>
      <c r="N260" s="113"/>
      <c r="O260" s="113"/>
    </row>
    <row r="261" spans="1:15" ht="17.25">
      <c r="A261" s="108" t="s">
        <v>360</v>
      </c>
      <c r="B261" s="109">
        <v>3.37804</v>
      </c>
      <c r="C261" s="110">
        <f aca="true" t="shared" si="20" ref="C261:C324">B261*1.00563</f>
        <v>3.3970583652</v>
      </c>
      <c r="D261" s="111">
        <f aca="true" t="shared" si="21" ref="D261:D324">B261*1.0109</f>
        <v>3.414860636</v>
      </c>
      <c r="E261" s="111">
        <f aca="true" t="shared" si="22" ref="E261:E324">B261*1.0161</f>
        <v>3.432426444</v>
      </c>
      <c r="F261" s="111">
        <f aca="true" t="shared" si="23" ref="F261:F324">B261*1.0209</f>
        <v>3.4486410359999997</v>
      </c>
      <c r="G261" s="111">
        <f aca="true" t="shared" si="24" ref="G261:G324">B261*1.0251</f>
        <v>3.4628288039999995</v>
      </c>
      <c r="H261" s="112"/>
      <c r="I261" s="112"/>
      <c r="J261" s="112"/>
      <c r="K261" s="112"/>
      <c r="L261" s="113"/>
      <c r="M261" s="113"/>
      <c r="N261" s="113"/>
      <c r="O261" s="113"/>
    </row>
    <row r="262" spans="1:15" ht="17.25">
      <c r="A262" s="108" t="s">
        <v>361</v>
      </c>
      <c r="B262" s="109">
        <v>2.99387</v>
      </c>
      <c r="C262" s="110">
        <f t="shared" si="20"/>
        <v>3.0107254881</v>
      </c>
      <c r="D262" s="111">
        <f t="shared" si="21"/>
        <v>3.0265031829999995</v>
      </c>
      <c r="E262" s="111">
        <f t="shared" si="22"/>
        <v>3.0420713069999996</v>
      </c>
      <c r="F262" s="111">
        <f t="shared" si="23"/>
        <v>3.0564418829999997</v>
      </c>
      <c r="G262" s="111">
        <f t="shared" si="24"/>
        <v>3.0690161369999993</v>
      </c>
      <c r="H262" s="112"/>
      <c r="I262" s="112"/>
      <c r="J262" s="112"/>
      <c r="K262" s="112"/>
      <c r="L262" s="113"/>
      <c r="M262" s="113"/>
      <c r="N262" s="113"/>
      <c r="O262" s="113"/>
    </row>
    <row r="263" spans="1:15" ht="17.25">
      <c r="A263" s="108" t="s">
        <v>362</v>
      </c>
      <c r="B263" s="109">
        <v>2.60876</v>
      </c>
      <c r="C263" s="110">
        <f t="shared" si="20"/>
        <v>2.6234473188000003</v>
      </c>
      <c r="D263" s="111">
        <f t="shared" si="21"/>
        <v>2.637195484</v>
      </c>
      <c r="E263" s="111">
        <f t="shared" si="22"/>
        <v>2.650761036</v>
      </c>
      <c r="F263" s="111">
        <f t="shared" si="23"/>
        <v>2.663283084</v>
      </c>
      <c r="G263" s="111">
        <f t="shared" si="24"/>
        <v>2.674239876</v>
      </c>
      <c r="H263" s="112"/>
      <c r="I263" s="112"/>
      <c r="J263" s="112"/>
      <c r="K263" s="112"/>
      <c r="L263" s="113"/>
      <c r="M263" s="113"/>
      <c r="N263" s="113"/>
      <c r="O263" s="113"/>
    </row>
    <row r="264" spans="1:15" ht="17.25">
      <c r="A264" s="108" t="s">
        <v>363</v>
      </c>
      <c r="B264" s="109">
        <v>2.2228</v>
      </c>
      <c r="C264" s="110">
        <f t="shared" si="20"/>
        <v>2.2353143639999997</v>
      </c>
      <c r="D264" s="111">
        <f t="shared" si="21"/>
        <v>2.2470285199999998</v>
      </c>
      <c r="E264" s="111">
        <f t="shared" si="22"/>
        <v>2.25858708</v>
      </c>
      <c r="F264" s="111">
        <f t="shared" si="23"/>
        <v>2.26925652</v>
      </c>
      <c r="G264" s="111">
        <f t="shared" si="24"/>
        <v>2.27859228</v>
      </c>
      <c r="H264" s="112"/>
      <c r="I264" s="112"/>
      <c r="J264" s="112"/>
      <c r="K264" s="112"/>
      <c r="L264" s="113"/>
      <c r="M264" s="113"/>
      <c r="N264" s="113"/>
      <c r="O264" s="113"/>
    </row>
    <row r="265" spans="1:15" ht="17.25">
      <c r="A265" s="108" t="s">
        <v>364</v>
      </c>
      <c r="B265" s="109">
        <v>1.83607</v>
      </c>
      <c r="C265" s="110">
        <f t="shared" si="20"/>
        <v>1.8464070741</v>
      </c>
      <c r="D265" s="111">
        <f t="shared" si="21"/>
        <v>1.8560831629999999</v>
      </c>
      <c r="E265" s="111">
        <f t="shared" si="22"/>
        <v>1.865630727</v>
      </c>
      <c r="F265" s="111">
        <f t="shared" si="23"/>
        <v>1.874443863</v>
      </c>
      <c r="G265" s="111">
        <f t="shared" si="24"/>
        <v>1.8821553569999998</v>
      </c>
      <c r="H265" s="112"/>
      <c r="I265" s="112"/>
      <c r="J265" s="112"/>
      <c r="K265" s="112"/>
      <c r="L265" s="113"/>
      <c r="M265" s="113"/>
      <c r="N265" s="113"/>
      <c r="O265" s="113"/>
    </row>
    <row r="266" spans="1:15" ht="17.25">
      <c r="A266" s="108" t="s">
        <v>365</v>
      </c>
      <c r="B266" s="109">
        <v>1.44865</v>
      </c>
      <c r="C266" s="110">
        <f t="shared" si="20"/>
        <v>1.4568058995</v>
      </c>
      <c r="D266" s="111">
        <f t="shared" si="21"/>
        <v>1.4644402849999998</v>
      </c>
      <c r="E266" s="111">
        <f t="shared" si="22"/>
        <v>1.471973265</v>
      </c>
      <c r="F266" s="111">
        <f t="shared" si="23"/>
        <v>1.4789267849999999</v>
      </c>
      <c r="G266" s="111">
        <f t="shared" si="24"/>
        <v>1.4850111149999998</v>
      </c>
      <c r="H266" s="112"/>
      <c r="I266" s="112"/>
      <c r="J266" s="112"/>
      <c r="K266" s="112"/>
      <c r="L266" s="113"/>
      <c r="M266" s="113"/>
      <c r="N266" s="113"/>
      <c r="O266" s="113"/>
    </row>
    <row r="267" spans="1:15" ht="17.25">
      <c r="A267" s="108" t="s">
        <v>366</v>
      </c>
      <c r="B267" s="109">
        <v>1.06064</v>
      </c>
      <c r="C267" s="110">
        <f t="shared" si="20"/>
        <v>1.0666114032</v>
      </c>
      <c r="D267" s="111">
        <f t="shared" si="21"/>
        <v>1.072200976</v>
      </c>
      <c r="E267" s="111">
        <f t="shared" si="22"/>
        <v>1.077716304</v>
      </c>
      <c r="F267" s="111">
        <f t="shared" si="23"/>
        <v>1.0828073759999999</v>
      </c>
      <c r="G267" s="111">
        <f t="shared" si="24"/>
        <v>1.087262064</v>
      </c>
      <c r="H267" s="112"/>
      <c r="I267" s="112"/>
      <c r="J267" s="112"/>
      <c r="K267" s="112"/>
      <c r="L267" s="113"/>
      <c r="M267" s="113"/>
      <c r="N267" s="113"/>
      <c r="O267" s="113"/>
    </row>
    <row r="268" spans="1:15" ht="17.25">
      <c r="A268" s="108" t="s">
        <v>367</v>
      </c>
      <c r="B268" s="109">
        <v>0.67212</v>
      </c>
      <c r="C268" s="110">
        <f t="shared" si="20"/>
        <v>0.6759040356000001</v>
      </c>
      <c r="D268" s="111">
        <f t="shared" si="21"/>
        <v>0.6794461079999999</v>
      </c>
      <c r="E268" s="111">
        <f t="shared" si="22"/>
        <v>0.6829411320000001</v>
      </c>
      <c r="F268" s="111">
        <f t="shared" si="23"/>
        <v>0.686167308</v>
      </c>
      <c r="G268" s="111">
        <f t="shared" si="24"/>
        <v>0.688990212</v>
      </c>
      <c r="H268" s="112"/>
      <c r="I268" s="112"/>
      <c r="J268" s="112"/>
      <c r="K268" s="112"/>
      <c r="L268" s="113"/>
      <c r="M268" s="113"/>
      <c r="N268" s="113"/>
      <c r="O268" s="113"/>
    </row>
    <row r="269" spans="1:15" ht="17.25">
      <c r="A269" s="108" t="s">
        <v>368</v>
      </c>
      <c r="B269" s="123">
        <v>0.28319</v>
      </c>
      <c r="C269" s="124">
        <f t="shared" si="20"/>
        <v>0.2847843597</v>
      </c>
      <c r="D269" s="125">
        <f t="shared" si="21"/>
        <v>0.286276771</v>
      </c>
      <c r="E269" s="125">
        <f t="shared" si="22"/>
        <v>0.287749359</v>
      </c>
      <c r="F269" s="125">
        <f t="shared" si="23"/>
        <v>0.289108671</v>
      </c>
      <c r="G269" s="125">
        <f t="shared" si="24"/>
        <v>0.290298069</v>
      </c>
      <c r="H269" s="258" t="s">
        <v>485</v>
      </c>
      <c r="I269" s="259"/>
      <c r="J269" s="259"/>
      <c r="K269" s="112"/>
      <c r="L269" s="113"/>
      <c r="M269" s="113"/>
      <c r="N269" s="113"/>
      <c r="O269" s="113"/>
    </row>
    <row r="270" spans="1:15" ht="17.25">
      <c r="A270" s="108" t="s">
        <v>369</v>
      </c>
      <c r="B270" s="123">
        <v>-0.10606</v>
      </c>
      <c r="C270" s="124">
        <f t="shared" si="20"/>
        <v>-0.1066571178</v>
      </c>
      <c r="D270" s="125">
        <f t="shared" si="21"/>
        <v>-0.10721605399999999</v>
      </c>
      <c r="E270" s="125">
        <f t="shared" si="22"/>
        <v>-0.107767566</v>
      </c>
      <c r="F270" s="125">
        <f t="shared" si="23"/>
        <v>-0.10827665399999999</v>
      </c>
      <c r="G270" s="125">
        <f t="shared" si="24"/>
        <v>-0.10872210599999999</v>
      </c>
      <c r="H270" s="259"/>
      <c r="I270" s="259"/>
      <c r="J270" s="259"/>
      <c r="K270" s="112"/>
      <c r="L270" s="113"/>
      <c r="M270" s="113"/>
      <c r="N270" s="113"/>
      <c r="O270" s="113"/>
    </row>
    <row r="271" spans="1:15" ht="17.25">
      <c r="A271" s="108" t="s">
        <v>370</v>
      </c>
      <c r="B271" s="109">
        <v>-0.49553</v>
      </c>
      <c r="C271" s="110">
        <f t="shared" si="20"/>
        <v>-0.49831983390000006</v>
      </c>
      <c r="D271" s="111">
        <f t="shared" si="21"/>
        <v>-0.500931277</v>
      </c>
      <c r="E271" s="111">
        <f t="shared" si="22"/>
        <v>-0.503508033</v>
      </c>
      <c r="F271" s="111">
        <f t="shared" si="23"/>
        <v>-0.505886577</v>
      </c>
      <c r="G271" s="111">
        <f t="shared" si="24"/>
        <v>-0.507967803</v>
      </c>
      <c r="H271" s="112"/>
      <c r="I271" s="112"/>
      <c r="J271" s="112"/>
      <c r="K271" s="112"/>
      <c r="L271" s="113"/>
      <c r="M271" s="113"/>
      <c r="N271" s="113"/>
      <c r="O271" s="113"/>
    </row>
    <row r="272" spans="1:15" ht="17.25">
      <c r="A272" s="108" t="s">
        <v>371</v>
      </c>
      <c r="B272" s="109">
        <v>-0.88513</v>
      </c>
      <c r="C272" s="110">
        <f t="shared" si="20"/>
        <v>-0.8901132818999999</v>
      </c>
      <c r="D272" s="111">
        <f t="shared" si="21"/>
        <v>-0.8947779169999999</v>
      </c>
      <c r="E272" s="111">
        <f t="shared" si="22"/>
        <v>-0.899380593</v>
      </c>
      <c r="F272" s="111">
        <f t="shared" si="23"/>
        <v>-0.9036292169999999</v>
      </c>
      <c r="G272" s="111">
        <f t="shared" si="24"/>
        <v>-0.9073467629999998</v>
      </c>
      <c r="H272" s="112"/>
      <c r="I272" s="112"/>
      <c r="J272" s="112"/>
      <c r="K272" s="112"/>
      <c r="L272" s="113"/>
      <c r="M272" s="113"/>
      <c r="N272" s="113"/>
      <c r="O272" s="113"/>
    </row>
    <row r="273" spans="1:15" ht="17.25">
      <c r="A273" s="108" t="s">
        <v>372</v>
      </c>
      <c r="B273" s="109">
        <v>-1.27474</v>
      </c>
      <c r="C273" s="110">
        <f t="shared" si="20"/>
        <v>-1.2819167862</v>
      </c>
      <c r="D273" s="111">
        <f t="shared" si="21"/>
        <v>-1.2886346659999999</v>
      </c>
      <c r="E273" s="111">
        <f t="shared" si="22"/>
        <v>-1.295263314</v>
      </c>
      <c r="F273" s="111">
        <f t="shared" si="23"/>
        <v>-1.301382066</v>
      </c>
      <c r="G273" s="111">
        <f t="shared" si="24"/>
        <v>-1.306735974</v>
      </c>
      <c r="H273" s="112"/>
      <c r="I273" s="112"/>
      <c r="J273" s="112"/>
      <c r="K273" s="112"/>
      <c r="L273" s="113"/>
      <c r="M273" s="113"/>
      <c r="N273" s="113"/>
      <c r="O273" s="113"/>
    </row>
    <row r="274" spans="1:15" ht="17.25">
      <c r="A274" s="108" t="s">
        <v>373</v>
      </c>
      <c r="B274" s="109">
        <v>-1.66428</v>
      </c>
      <c r="C274" s="110">
        <f t="shared" si="20"/>
        <v>-1.6736498964</v>
      </c>
      <c r="D274" s="111">
        <f t="shared" si="21"/>
        <v>-1.6824206519999998</v>
      </c>
      <c r="E274" s="111">
        <f t="shared" si="22"/>
        <v>-1.691074908</v>
      </c>
      <c r="F274" s="111">
        <f t="shared" si="23"/>
        <v>-1.6990634519999999</v>
      </c>
      <c r="G274" s="111">
        <f t="shared" si="24"/>
        <v>-1.7060534279999997</v>
      </c>
      <c r="H274" s="112"/>
      <c r="I274" s="112"/>
      <c r="J274" s="112"/>
      <c r="K274" s="112"/>
      <c r="L274" s="113"/>
      <c r="M274" s="113"/>
      <c r="N274" s="113"/>
      <c r="O274" s="113"/>
    </row>
    <row r="275" spans="1:15" ht="17.25">
      <c r="A275" s="108" t="s">
        <v>374</v>
      </c>
      <c r="B275" s="109">
        <v>-2.05364</v>
      </c>
      <c r="C275" s="110">
        <f t="shared" si="20"/>
        <v>-2.0652019932</v>
      </c>
      <c r="D275" s="111">
        <f t="shared" si="21"/>
        <v>-2.076024676</v>
      </c>
      <c r="E275" s="111">
        <f t="shared" si="22"/>
        <v>-2.086703604</v>
      </c>
      <c r="F275" s="111">
        <f t="shared" si="23"/>
        <v>-2.096561076</v>
      </c>
      <c r="G275" s="111">
        <f t="shared" si="24"/>
        <v>-2.105186364</v>
      </c>
      <c r="H275" s="112"/>
      <c r="I275" s="112"/>
      <c r="J275" s="112"/>
      <c r="K275" s="112"/>
      <c r="L275" s="113"/>
      <c r="M275" s="113"/>
      <c r="N275" s="113"/>
      <c r="O275" s="113"/>
    </row>
    <row r="276" spans="1:15" ht="17.25">
      <c r="A276" s="108" t="s">
        <v>375</v>
      </c>
      <c r="B276" s="109">
        <v>-2.44272</v>
      </c>
      <c r="C276" s="110">
        <f t="shared" si="20"/>
        <v>-2.4564725136</v>
      </c>
      <c r="D276" s="111">
        <f t="shared" si="21"/>
        <v>-2.4693456479999996</v>
      </c>
      <c r="E276" s="111">
        <f t="shared" si="22"/>
        <v>-2.482047792</v>
      </c>
      <c r="F276" s="111">
        <f t="shared" si="23"/>
        <v>-2.493772848</v>
      </c>
      <c r="G276" s="111">
        <f t="shared" si="24"/>
        <v>-2.504032272</v>
      </c>
      <c r="H276" s="112"/>
      <c r="I276" s="112"/>
      <c r="J276" s="112"/>
      <c r="K276" s="112"/>
      <c r="L276" s="113"/>
      <c r="M276" s="113"/>
      <c r="N276" s="113"/>
      <c r="O276" s="113"/>
    </row>
    <row r="277" spans="1:15" ht="17.25">
      <c r="A277" s="108" t="s">
        <v>376</v>
      </c>
      <c r="B277" s="109">
        <v>-2.83141</v>
      </c>
      <c r="C277" s="110">
        <f t="shared" si="20"/>
        <v>-2.8473508383</v>
      </c>
      <c r="D277" s="111">
        <f t="shared" si="21"/>
        <v>-2.862272369</v>
      </c>
      <c r="E277" s="111">
        <f t="shared" si="22"/>
        <v>-2.876995701</v>
      </c>
      <c r="F277" s="111">
        <f t="shared" si="23"/>
        <v>-2.8905864689999996</v>
      </c>
      <c r="G277" s="111">
        <f t="shared" si="24"/>
        <v>-2.902478391</v>
      </c>
      <c r="H277" s="112"/>
      <c r="I277" s="112"/>
      <c r="J277" s="112"/>
      <c r="K277" s="112"/>
      <c r="L277" s="113"/>
      <c r="M277" s="113"/>
      <c r="N277" s="113"/>
      <c r="O277" s="113"/>
    </row>
    <row r="278" spans="1:15" ht="17.25">
      <c r="A278" s="108" t="s">
        <v>377</v>
      </c>
      <c r="B278" s="109">
        <v>-3.21962</v>
      </c>
      <c r="C278" s="110">
        <f t="shared" si="20"/>
        <v>-3.2377464606</v>
      </c>
      <c r="D278" s="111">
        <f t="shared" si="21"/>
        <v>-3.2547138579999997</v>
      </c>
      <c r="E278" s="111">
        <f t="shared" si="22"/>
        <v>-3.271455882</v>
      </c>
      <c r="F278" s="111">
        <f t="shared" si="23"/>
        <v>-3.2869100579999997</v>
      </c>
      <c r="G278" s="111">
        <f t="shared" si="24"/>
        <v>-3.3004324619999994</v>
      </c>
      <c r="H278" s="112"/>
      <c r="I278" s="112"/>
      <c r="J278" s="112"/>
      <c r="K278" s="112"/>
      <c r="L278" s="113"/>
      <c r="M278" s="113"/>
      <c r="N278" s="113"/>
      <c r="O278" s="113"/>
    </row>
    <row r="279" spans="1:15" ht="17.25">
      <c r="A279" s="108" t="s">
        <v>378</v>
      </c>
      <c r="B279" s="109">
        <v>-3.60724</v>
      </c>
      <c r="C279" s="110">
        <f t="shared" si="20"/>
        <v>-3.6275487612</v>
      </c>
      <c r="D279" s="111">
        <f t="shared" si="21"/>
        <v>-3.6465589159999996</v>
      </c>
      <c r="E279" s="111">
        <f t="shared" si="22"/>
        <v>-3.665316564</v>
      </c>
      <c r="F279" s="111">
        <f t="shared" si="23"/>
        <v>-3.6826313159999997</v>
      </c>
      <c r="G279" s="111">
        <f t="shared" si="24"/>
        <v>-3.6977817239999995</v>
      </c>
      <c r="H279" s="112"/>
      <c r="I279" s="112"/>
      <c r="J279" s="112"/>
      <c r="K279" s="112"/>
      <c r="L279" s="113"/>
      <c r="M279" s="113"/>
      <c r="N279" s="113"/>
      <c r="O279" s="113"/>
    </row>
    <row r="280" spans="1:15" ht="17.25">
      <c r="A280" s="108" t="s">
        <v>379</v>
      </c>
      <c r="B280" s="109">
        <v>-3.99417</v>
      </c>
      <c r="C280" s="110">
        <f t="shared" si="20"/>
        <v>-4.0166571771</v>
      </c>
      <c r="D280" s="111">
        <f t="shared" si="21"/>
        <v>-4.037706452999999</v>
      </c>
      <c r="E280" s="111">
        <f t="shared" si="22"/>
        <v>-4.058476137</v>
      </c>
      <c r="F280" s="111">
        <f t="shared" si="23"/>
        <v>-4.077648152999999</v>
      </c>
      <c r="G280" s="111">
        <f t="shared" si="24"/>
        <v>-4.094423666999999</v>
      </c>
      <c r="H280" s="112"/>
      <c r="I280" s="112"/>
      <c r="J280" s="112"/>
      <c r="K280" s="112"/>
      <c r="L280" s="113"/>
      <c r="M280" s="113"/>
      <c r="N280" s="113"/>
      <c r="O280" s="113"/>
    </row>
    <row r="281" spans="1:15" ht="17.25">
      <c r="A281" s="108" t="s">
        <v>380</v>
      </c>
      <c r="B281" s="109">
        <v>-4.3803</v>
      </c>
      <c r="C281" s="110">
        <f t="shared" si="20"/>
        <v>-4.404961089</v>
      </c>
      <c r="D281" s="111">
        <f t="shared" si="21"/>
        <v>-4.428045269999999</v>
      </c>
      <c r="E281" s="111">
        <f t="shared" si="22"/>
        <v>-4.45082283</v>
      </c>
      <c r="F281" s="111">
        <f t="shared" si="23"/>
        <v>-4.47184827</v>
      </c>
      <c r="G281" s="111">
        <f t="shared" si="24"/>
        <v>-4.490245529999999</v>
      </c>
      <c r="H281" s="112"/>
      <c r="I281" s="112"/>
      <c r="J281" s="112"/>
      <c r="K281" s="112"/>
      <c r="L281" s="113"/>
      <c r="M281" s="113"/>
      <c r="N281" s="113"/>
      <c r="O281" s="113"/>
    </row>
    <row r="282" spans="1:15" ht="17.25">
      <c r="A282" s="108" t="s">
        <v>381</v>
      </c>
      <c r="B282" s="109">
        <v>-4.76553</v>
      </c>
      <c r="C282" s="110">
        <f t="shared" si="20"/>
        <v>-4.7923599339</v>
      </c>
      <c r="D282" s="111">
        <f t="shared" si="21"/>
        <v>-4.817474277</v>
      </c>
      <c r="E282" s="111">
        <f t="shared" si="22"/>
        <v>-4.842255033</v>
      </c>
      <c r="F282" s="111">
        <f t="shared" si="23"/>
        <v>-4.865129576999999</v>
      </c>
      <c r="G282" s="111">
        <f t="shared" si="24"/>
        <v>-4.885144802999999</v>
      </c>
      <c r="H282" s="112"/>
      <c r="I282" s="112"/>
      <c r="J282" s="112"/>
      <c r="K282" s="112"/>
      <c r="L282" s="113"/>
      <c r="M282" s="113"/>
      <c r="N282" s="113"/>
      <c r="O282" s="113"/>
    </row>
    <row r="283" spans="1:15" ht="17.25">
      <c r="A283" s="108" t="s">
        <v>382</v>
      </c>
      <c r="B283" s="109">
        <v>-5.14975</v>
      </c>
      <c r="C283" s="110">
        <f t="shared" si="20"/>
        <v>-5.1787430925</v>
      </c>
      <c r="D283" s="111">
        <f t="shared" si="21"/>
        <v>-5.205882275</v>
      </c>
      <c r="E283" s="111">
        <f t="shared" si="22"/>
        <v>-5.232660975</v>
      </c>
      <c r="F283" s="111">
        <f t="shared" si="23"/>
        <v>-5.2573797749999995</v>
      </c>
      <c r="G283" s="111">
        <f t="shared" si="24"/>
        <v>-5.279008725</v>
      </c>
      <c r="H283" s="112"/>
      <c r="I283" s="112"/>
      <c r="J283" s="112"/>
      <c r="K283" s="112"/>
      <c r="L283" s="113"/>
      <c r="M283" s="113"/>
      <c r="N283" s="113"/>
      <c r="O283" s="113"/>
    </row>
    <row r="284" spans="1:15" ht="17.25">
      <c r="A284" s="108" t="s">
        <v>383</v>
      </c>
      <c r="B284" s="109">
        <v>-5.53288</v>
      </c>
      <c r="C284" s="110">
        <f t="shared" si="20"/>
        <v>-5.5640301143999995</v>
      </c>
      <c r="D284" s="111">
        <f t="shared" si="21"/>
        <v>-5.593188391999999</v>
      </c>
      <c r="E284" s="111">
        <f t="shared" si="22"/>
        <v>-5.621959368</v>
      </c>
      <c r="F284" s="111">
        <f t="shared" si="23"/>
        <v>-5.648517191999999</v>
      </c>
      <c r="G284" s="111">
        <f t="shared" si="24"/>
        <v>-5.671755287999999</v>
      </c>
      <c r="H284" s="112"/>
      <c r="I284" s="112"/>
      <c r="J284" s="112"/>
      <c r="K284" s="112"/>
      <c r="L284" s="113"/>
      <c r="M284" s="113"/>
      <c r="N284" s="113"/>
      <c r="O284" s="113"/>
    </row>
    <row r="285" spans="1:15" ht="17.25">
      <c r="A285" s="108" t="s">
        <v>384</v>
      </c>
      <c r="B285" s="109">
        <v>-5.91479</v>
      </c>
      <c r="C285" s="110">
        <f t="shared" si="20"/>
        <v>-5.9480902677000005</v>
      </c>
      <c r="D285" s="111">
        <f t="shared" si="21"/>
        <v>-5.979261211</v>
      </c>
      <c r="E285" s="111">
        <f t="shared" si="22"/>
        <v>-6.010018119</v>
      </c>
      <c r="F285" s="111">
        <f t="shared" si="23"/>
        <v>-6.038409110999999</v>
      </c>
      <c r="G285" s="111">
        <f t="shared" si="24"/>
        <v>-6.063251229</v>
      </c>
      <c r="H285" s="112"/>
      <c r="I285" s="112"/>
      <c r="J285" s="112"/>
      <c r="K285" s="112"/>
      <c r="L285" s="113"/>
      <c r="M285" s="113"/>
      <c r="N285" s="113"/>
      <c r="O285" s="113"/>
    </row>
    <row r="286" spans="1:15" ht="17.25">
      <c r="A286" s="108" t="s">
        <v>385</v>
      </c>
      <c r="B286" s="109">
        <v>-6.29539</v>
      </c>
      <c r="C286" s="110">
        <f t="shared" si="20"/>
        <v>-6.3308330457</v>
      </c>
      <c r="D286" s="111">
        <f t="shared" si="21"/>
        <v>-6.364009750999999</v>
      </c>
      <c r="E286" s="111">
        <f t="shared" si="22"/>
        <v>-6.396745779000001</v>
      </c>
      <c r="F286" s="111">
        <f t="shared" si="23"/>
        <v>-6.4269636509999994</v>
      </c>
      <c r="G286" s="111">
        <f t="shared" si="24"/>
        <v>-6.453404289</v>
      </c>
      <c r="H286" s="112"/>
      <c r="I286" s="112"/>
      <c r="J286" s="112"/>
      <c r="K286" s="112"/>
      <c r="L286" s="113"/>
      <c r="M286" s="113"/>
      <c r="N286" s="113"/>
      <c r="O286" s="113"/>
    </row>
    <row r="287" spans="1:15" ht="17.25">
      <c r="A287" s="108" t="s">
        <v>386</v>
      </c>
      <c r="B287" s="109">
        <v>-6.67458</v>
      </c>
      <c r="C287" s="110">
        <f t="shared" si="20"/>
        <v>-6.7121578854</v>
      </c>
      <c r="D287" s="111">
        <f t="shared" si="21"/>
        <v>-6.747332921999999</v>
      </c>
      <c r="E287" s="111">
        <f t="shared" si="22"/>
        <v>-6.782040738</v>
      </c>
      <c r="F287" s="111">
        <f t="shared" si="23"/>
        <v>-6.814078721999999</v>
      </c>
      <c r="G287" s="111">
        <f t="shared" si="24"/>
        <v>-6.842111957999999</v>
      </c>
      <c r="H287" s="112"/>
      <c r="I287" s="112"/>
      <c r="J287" s="112"/>
      <c r="K287" s="112"/>
      <c r="L287" s="113"/>
      <c r="M287" s="113"/>
      <c r="N287" s="113"/>
      <c r="O287" s="113"/>
    </row>
    <row r="288" spans="1:15" ht="17.25">
      <c r="A288" s="108" t="s">
        <v>387</v>
      </c>
      <c r="B288" s="109">
        <v>-7.05226</v>
      </c>
      <c r="C288" s="110">
        <f t="shared" si="20"/>
        <v>-7.091964223800001</v>
      </c>
      <c r="D288" s="111">
        <f t="shared" si="21"/>
        <v>-7.129129634</v>
      </c>
      <c r="E288" s="111">
        <f t="shared" si="22"/>
        <v>-7.165801386</v>
      </c>
      <c r="F288" s="111">
        <f t="shared" si="23"/>
        <v>-7.199652234</v>
      </c>
      <c r="G288" s="111">
        <f t="shared" si="24"/>
        <v>-7.2292717259999995</v>
      </c>
      <c r="H288" s="112"/>
      <c r="I288" s="112"/>
      <c r="J288" s="112"/>
      <c r="K288" s="112"/>
      <c r="L288" s="113"/>
      <c r="M288" s="113"/>
      <c r="N288" s="113"/>
      <c r="O288" s="113"/>
    </row>
    <row r="289" spans="1:15" ht="17.25">
      <c r="A289" s="108" t="s">
        <v>388</v>
      </c>
      <c r="B289" s="109">
        <v>-7.42833</v>
      </c>
      <c r="C289" s="110">
        <f t="shared" si="20"/>
        <v>-7.4701514979</v>
      </c>
      <c r="D289" s="111">
        <f t="shared" si="21"/>
        <v>-7.509298797</v>
      </c>
      <c r="E289" s="111">
        <f t="shared" si="22"/>
        <v>-7.547926113</v>
      </c>
      <c r="F289" s="111">
        <f t="shared" si="23"/>
        <v>-7.583582096999999</v>
      </c>
      <c r="G289" s="111">
        <f t="shared" si="24"/>
        <v>-7.614781083</v>
      </c>
      <c r="H289" s="112"/>
      <c r="I289" s="112"/>
      <c r="J289" s="112"/>
      <c r="K289" s="112"/>
      <c r="L289" s="113"/>
      <c r="M289" s="113"/>
      <c r="N289" s="113"/>
      <c r="O289" s="113"/>
    </row>
    <row r="290" spans="1:15" ht="17.25">
      <c r="A290" s="108" t="s">
        <v>389</v>
      </c>
      <c r="B290" s="109">
        <v>-7.80269</v>
      </c>
      <c r="C290" s="110">
        <f t="shared" si="20"/>
        <v>-7.8466191447</v>
      </c>
      <c r="D290" s="111">
        <f t="shared" si="21"/>
        <v>-7.887739321</v>
      </c>
      <c r="E290" s="111">
        <f t="shared" si="22"/>
        <v>-7.928313309</v>
      </c>
      <c r="F290" s="111">
        <f t="shared" si="23"/>
        <v>-7.965766220999999</v>
      </c>
      <c r="G290" s="111">
        <f t="shared" si="24"/>
        <v>-7.998537518999999</v>
      </c>
      <c r="H290" s="112"/>
      <c r="I290" s="112"/>
      <c r="J290" s="112"/>
      <c r="K290" s="112"/>
      <c r="L290" s="113"/>
      <c r="M290" s="113"/>
      <c r="N290" s="113"/>
      <c r="O290" s="113"/>
    </row>
    <row r="291" spans="1:15" ht="17.25">
      <c r="A291" s="108" t="s">
        <v>390</v>
      </c>
      <c r="B291" s="109">
        <v>-8.17525</v>
      </c>
      <c r="C291" s="110">
        <f t="shared" si="20"/>
        <v>-8.2212766575</v>
      </c>
      <c r="D291" s="111">
        <f t="shared" si="21"/>
        <v>-8.264360224999999</v>
      </c>
      <c r="E291" s="111">
        <f t="shared" si="22"/>
        <v>-8.306871525</v>
      </c>
      <c r="F291" s="111">
        <f t="shared" si="23"/>
        <v>-8.346112725</v>
      </c>
      <c r="G291" s="111">
        <f t="shared" si="24"/>
        <v>-8.380448775</v>
      </c>
      <c r="H291" s="112"/>
      <c r="I291" s="112"/>
      <c r="J291" s="112"/>
      <c r="K291" s="112"/>
      <c r="L291" s="113"/>
      <c r="M291" s="113"/>
      <c r="N291" s="113"/>
      <c r="O291" s="113"/>
    </row>
    <row r="292" spans="1:15" ht="17.25">
      <c r="A292" s="108" t="s">
        <v>391</v>
      </c>
      <c r="B292" s="109">
        <v>-8.5459</v>
      </c>
      <c r="C292" s="110">
        <f t="shared" si="20"/>
        <v>-8.594013417</v>
      </c>
      <c r="D292" s="111">
        <f t="shared" si="21"/>
        <v>-8.639050309999998</v>
      </c>
      <c r="E292" s="111">
        <f t="shared" si="22"/>
        <v>-8.683488989999999</v>
      </c>
      <c r="F292" s="111">
        <f t="shared" si="23"/>
        <v>-8.724509309999998</v>
      </c>
      <c r="G292" s="111">
        <f t="shared" si="24"/>
        <v>-8.76040209</v>
      </c>
      <c r="H292" s="112"/>
      <c r="I292" s="112"/>
      <c r="J292" s="112"/>
      <c r="K292" s="112"/>
      <c r="L292" s="113"/>
      <c r="M292" s="113"/>
      <c r="N292" s="113"/>
      <c r="O292" s="113"/>
    </row>
    <row r="293" spans="1:15" ht="17.25">
      <c r="A293" s="108" t="s">
        <v>392</v>
      </c>
      <c r="B293" s="109">
        <v>-8.91456</v>
      </c>
      <c r="C293" s="110">
        <f t="shared" si="20"/>
        <v>-8.9647489728</v>
      </c>
      <c r="D293" s="111">
        <f t="shared" si="21"/>
        <v>-9.011728704</v>
      </c>
      <c r="E293" s="111">
        <f t="shared" si="22"/>
        <v>-9.058084416</v>
      </c>
      <c r="F293" s="111">
        <f t="shared" si="23"/>
        <v>-9.100874304</v>
      </c>
      <c r="G293" s="111">
        <f t="shared" si="24"/>
        <v>-9.138315455999999</v>
      </c>
      <c r="H293" s="112"/>
      <c r="I293" s="112"/>
      <c r="J293" s="112"/>
      <c r="K293" s="112"/>
      <c r="L293" s="113"/>
      <c r="M293" s="113"/>
      <c r="N293" s="113"/>
      <c r="O293" s="113"/>
    </row>
    <row r="294" spans="1:15" ht="17.25">
      <c r="A294" s="108" t="s">
        <v>393</v>
      </c>
      <c r="B294" s="109">
        <v>-9.28112</v>
      </c>
      <c r="C294" s="110">
        <f t="shared" si="20"/>
        <v>-9.3333727056</v>
      </c>
      <c r="D294" s="111">
        <f t="shared" si="21"/>
        <v>-9.382284207999998</v>
      </c>
      <c r="E294" s="111">
        <f t="shared" si="22"/>
        <v>-9.430546031999999</v>
      </c>
      <c r="F294" s="111">
        <f t="shared" si="23"/>
        <v>-9.475095408</v>
      </c>
      <c r="G294" s="111">
        <f t="shared" si="24"/>
        <v>-9.514076111999998</v>
      </c>
      <c r="H294" s="112"/>
      <c r="I294" s="112"/>
      <c r="J294" s="112"/>
      <c r="K294" s="112"/>
      <c r="L294" s="113"/>
      <c r="M294" s="113"/>
      <c r="N294" s="113"/>
      <c r="O294" s="113"/>
    </row>
    <row r="295" spans="1:15" ht="17.25">
      <c r="A295" s="108" t="s">
        <v>394</v>
      </c>
      <c r="B295" s="109">
        <v>-9.64549</v>
      </c>
      <c r="C295" s="110">
        <f t="shared" si="20"/>
        <v>-9.6997941087</v>
      </c>
      <c r="D295" s="111">
        <f t="shared" si="21"/>
        <v>-9.750625841</v>
      </c>
      <c r="E295" s="111">
        <f t="shared" si="22"/>
        <v>-9.800782389</v>
      </c>
      <c r="F295" s="111">
        <f t="shared" si="23"/>
        <v>-9.847080741</v>
      </c>
      <c r="G295" s="111">
        <f t="shared" si="24"/>
        <v>-9.887591798999999</v>
      </c>
      <c r="H295" s="112"/>
      <c r="I295" s="112"/>
      <c r="J295" s="112"/>
      <c r="K295" s="112"/>
      <c r="L295" s="113"/>
      <c r="M295" s="113"/>
      <c r="N295" s="113"/>
      <c r="O295" s="113"/>
    </row>
    <row r="296" spans="1:15" ht="17.25">
      <c r="A296" s="108" t="s">
        <v>395</v>
      </c>
      <c r="B296" s="109">
        <v>-10.00755</v>
      </c>
      <c r="C296" s="110">
        <f t="shared" si="20"/>
        <v>-10.0638925065</v>
      </c>
      <c r="D296" s="111">
        <f t="shared" si="21"/>
        <v>-10.116632294999999</v>
      </c>
      <c r="E296" s="111">
        <f t="shared" si="22"/>
        <v>-10.168671555</v>
      </c>
      <c r="F296" s="111">
        <f t="shared" si="23"/>
        <v>-10.216707795</v>
      </c>
      <c r="G296" s="111">
        <f t="shared" si="24"/>
        <v>-10.258739505</v>
      </c>
      <c r="H296" s="112"/>
      <c r="I296" s="112"/>
      <c r="J296" s="112"/>
      <c r="K296" s="112"/>
      <c r="L296" s="113"/>
      <c r="M296" s="113"/>
      <c r="N296" s="113"/>
      <c r="O296" s="113"/>
    </row>
    <row r="297" spans="1:15" ht="17.25">
      <c r="A297" s="108" t="s">
        <v>396</v>
      </c>
      <c r="B297" s="109">
        <v>-10.36722</v>
      </c>
      <c r="C297" s="110">
        <f t="shared" si="20"/>
        <v>-10.4255874486</v>
      </c>
      <c r="D297" s="111">
        <f t="shared" si="21"/>
        <v>-10.480222697999999</v>
      </c>
      <c r="E297" s="111">
        <f t="shared" si="22"/>
        <v>-10.534132242</v>
      </c>
      <c r="F297" s="111">
        <f t="shared" si="23"/>
        <v>-10.583894897999999</v>
      </c>
      <c r="G297" s="111">
        <f t="shared" si="24"/>
        <v>-10.627437222</v>
      </c>
      <c r="H297" s="112"/>
      <c r="I297" s="112"/>
      <c r="J297" s="112"/>
      <c r="K297" s="112"/>
      <c r="L297" s="113"/>
      <c r="M297" s="113"/>
      <c r="N297" s="113"/>
      <c r="O297" s="113"/>
    </row>
    <row r="298" spans="1:15" ht="17.25">
      <c r="A298" s="108" t="s">
        <v>397</v>
      </c>
      <c r="B298" s="109">
        <v>-10.72437</v>
      </c>
      <c r="C298" s="110">
        <f t="shared" si="20"/>
        <v>-10.784748203100001</v>
      </c>
      <c r="D298" s="111">
        <f t="shared" si="21"/>
        <v>-10.841265632999999</v>
      </c>
      <c r="E298" s="111">
        <f t="shared" si="22"/>
        <v>-10.897032357</v>
      </c>
      <c r="F298" s="111">
        <f t="shared" si="23"/>
        <v>-10.948509332999999</v>
      </c>
      <c r="G298" s="111">
        <f t="shared" si="24"/>
        <v>-10.993551687</v>
      </c>
      <c r="H298" s="112"/>
      <c r="I298" s="112"/>
      <c r="J298" s="112"/>
      <c r="K298" s="112"/>
      <c r="L298" s="113"/>
      <c r="M298" s="113"/>
      <c r="N298" s="113"/>
      <c r="O298" s="113"/>
    </row>
    <row r="299" spans="1:15" ht="17.25">
      <c r="A299" s="108" t="s">
        <v>398</v>
      </c>
      <c r="B299" s="123">
        <v>-11.0789</v>
      </c>
      <c r="C299" s="124">
        <f t="shared" si="20"/>
        <v>-11.141274207</v>
      </c>
      <c r="D299" s="125">
        <f t="shared" si="21"/>
        <v>-11.19966001</v>
      </c>
      <c r="E299" s="125">
        <f t="shared" si="22"/>
        <v>-11.257270290000001</v>
      </c>
      <c r="F299" s="125">
        <f t="shared" si="23"/>
        <v>-11.31044901</v>
      </c>
      <c r="G299" s="125">
        <f t="shared" si="24"/>
        <v>-11.35698039</v>
      </c>
      <c r="H299" s="258" t="s">
        <v>499</v>
      </c>
      <c r="I299" s="260"/>
      <c r="J299" s="260"/>
      <c r="K299" s="112"/>
      <c r="L299" s="113"/>
      <c r="M299" s="113"/>
      <c r="N299" s="113"/>
      <c r="O299" s="113"/>
    </row>
    <row r="300" spans="1:15" ht="17.25">
      <c r="A300" s="108" t="s">
        <v>399</v>
      </c>
      <c r="B300" s="109">
        <v>-11.4307</v>
      </c>
      <c r="C300" s="110">
        <f t="shared" si="20"/>
        <v>-11.495054841</v>
      </c>
      <c r="D300" s="111">
        <f t="shared" si="21"/>
        <v>-11.555294629999999</v>
      </c>
      <c r="E300" s="111">
        <f t="shared" si="22"/>
        <v>-11.61473427</v>
      </c>
      <c r="F300" s="111">
        <f t="shared" si="23"/>
        <v>-11.669601629999999</v>
      </c>
      <c r="G300" s="111">
        <f t="shared" si="24"/>
        <v>-11.717610569999998</v>
      </c>
      <c r="H300" s="112"/>
      <c r="I300" s="112"/>
      <c r="J300" s="112"/>
      <c r="K300" s="112"/>
      <c r="L300" s="113"/>
      <c r="M300" s="113"/>
      <c r="N300" s="113"/>
      <c r="O300" s="113"/>
    </row>
    <row r="301" spans="1:15" ht="17.25">
      <c r="A301" s="108" t="s">
        <v>400</v>
      </c>
      <c r="B301" s="109">
        <v>-11.77964</v>
      </c>
      <c r="C301" s="110">
        <f t="shared" si="20"/>
        <v>-11.845959373200001</v>
      </c>
      <c r="D301" s="111">
        <f t="shared" si="21"/>
        <v>-11.908038075999999</v>
      </c>
      <c r="E301" s="111">
        <f t="shared" si="22"/>
        <v>-11.969292204</v>
      </c>
      <c r="F301" s="111">
        <f t="shared" si="23"/>
        <v>-12.025834476</v>
      </c>
      <c r="G301" s="111">
        <f t="shared" si="24"/>
        <v>-12.075308964</v>
      </c>
      <c r="H301" s="112"/>
      <c r="I301" s="112"/>
      <c r="J301" s="112"/>
      <c r="K301" s="112"/>
      <c r="L301" s="113"/>
      <c r="M301" s="113"/>
      <c r="N301" s="113"/>
      <c r="O301" s="113"/>
    </row>
    <row r="302" spans="1:15" ht="17.25">
      <c r="A302" s="108" t="s">
        <v>401</v>
      </c>
      <c r="B302" s="109">
        <v>-12.12563</v>
      </c>
      <c r="C302" s="110">
        <f t="shared" si="20"/>
        <v>-12.1938972969</v>
      </c>
      <c r="D302" s="111">
        <f t="shared" si="21"/>
        <v>-12.257799366999999</v>
      </c>
      <c r="E302" s="111">
        <f t="shared" si="22"/>
        <v>-12.320852642999998</v>
      </c>
      <c r="F302" s="111">
        <f t="shared" si="23"/>
        <v>-12.379055666999998</v>
      </c>
      <c r="G302" s="111">
        <f t="shared" si="24"/>
        <v>-12.429983312999997</v>
      </c>
      <c r="H302" s="112"/>
      <c r="I302" s="112"/>
      <c r="J302" s="112"/>
      <c r="K302" s="112"/>
      <c r="L302" s="113"/>
      <c r="M302" s="113"/>
      <c r="N302" s="113"/>
      <c r="O302" s="113"/>
    </row>
    <row r="303" spans="1:15" ht="17.25">
      <c r="A303" s="108" t="s">
        <v>402</v>
      </c>
      <c r="B303" s="109">
        <v>-12.46854</v>
      </c>
      <c r="C303" s="110">
        <f t="shared" si="20"/>
        <v>-12.538737880200001</v>
      </c>
      <c r="D303" s="111">
        <f t="shared" si="21"/>
        <v>-12.604447086</v>
      </c>
      <c r="E303" s="111">
        <f t="shared" si="22"/>
        <v>-12.669283494</v>
      </c>
      <c r="F303" s="111">
        <f t="shared" si="23"/>
        <v>-12.729132486</v>
      </c>
      <c r="G303" s="111">
        <f t="shared" si="24"/>
        <v>-12.781500354</v>
      </c>
      <c r="H303" s="112"/>
      <c r="I303" s="112"/>
      <c r="J303" s="112"/>
      <c r="K303" s="112"/>
      <c r="L303" s="113"/>
      <c r="M303" s="113"/>
      <c r="N303" s="113"/>
      <c r="O303" s="113"/>
    </row>
    <row r="304" spans="1:15" ht="17.25">
      <c r="A304" s="108" t="s">
        <v>403</v>
      </c>
      <c r="B304" s="109">
        <v>-12.80826</v>
      </c>
      <c r="C304" s="110">
        <f t="shared" si="20"/>
        <v>-12.880370503800002</v>
      </c>
      <c r="D304" s="111">
        <f t="shared" si="21"/>
        <v>-12.947870034</v>
      </c>
      <c r="E304" s="111">
        <f t="shared" si="22"/>
        <v>-13.014472986000001</v>
      </c>
      <c r="F304" s="111">
        <f t="shared" si="23"/>
        <v>-13.075952634</v>
      </c>
      <c r="G304" s="111">
        <f t="shared" si="24"/>
        <v>-13.129747325999999</v>
      </c>
      <c r="H304" s="112"/>
      <c r="I304" s="112"/>
      <c r="J304" s="112"/>
      <c r="K304" s="112"/>
      <c r="L304" s="113"/>
      <c r="M304" s="113"/>
      <c r="N304" s="113"/>
      <c r="O304" s="113"/>
    </row>
    <row r="305" spans="1:15" ht="17.25">
      <c r="A305" s="108" t="s">
        <v>404</v>
      </c>
      <c r="B305" s="109">
        <v>-13.14468</v>
      </c>
      <c r="C305" s="110">
        <f t="shared" si="20"/>
        <v>-13.218684548399999</v>
      </c>
      <c r="D305" s="111">
        <f t="shared" si="21"/>
        <v>-13.287957011999998</v>
      </c>
      <c r="E305" s="111">
        <f t="shared" si="22"/>
        <v>-13.356309348</v>
      </c>
      <c r="F305" s="111">
        <f t="shared" si="23"/>
        <v>-13.419403811999999</v>
      </c>
      <c r="G305" s="111">
        <f t="shared" si="24"/>
        <v>-13.474611467999997</v>
      </c>
      <c r="H305" s="112"/>
      <c r="I305" s="112"/>
      <c r="J305" s="112"/>
      <c r="K305" s="112"/>
      <c r="L305" s="113"/>
      <c r="M305" s="113"/>
      <c r="N305" s="113"/>
      <c r="O305" s="113"/>
    </row>
    <row r="306" spans="1:15" ht="17.25">
      <c r="A306" s="108" t="s">
        <v>405</v>
      </c>
      <c r="B306" s="109">
        <v>-13.47767</v>
      </c>
      <c r="C306" s="110">
        <f t="shared" si="20"/>
        <v>-13.5535492821</v>
      </c>
      <c r="D306" s="111">
        <f t="shared" si="21"/>
        <v>-13.624576602999998</v>
      </c>
      <c r="E306" s="111">
        <f t="shared" si="22"/>
        <v>-13.694660487</v>
      </c>
      <c r="F306" s="111">
        <f t="shared" si="23"/>
        <v>-13.759353303</v>
      </c>
      <c r="G306" s="111">
        <f t="shared" si="24"/>
        <v>-13.815959516999998</v>
      </c>
      <c r="H306" s="112"/>
      <c r="I306" s="112"/>
      <c r="J306" s="112"/>
      <c r="K306" s="112"/>
      <c r="L306" s="113"/>
      <c r="M306" s="113"/>
      <c r="N306" s="113"/>
      <c r="O306" s="113"/>
    </row>
    <row r="307" spans="1:15" ht="17.25">
      <c r="A307" s="108" t="s">
        <v>406</v>
      </c>
      <c r="B307" s="109">
        <v>-13.80712</v>
      </c>
      <c r="C307" s="110">
        <f t="shared" si="20"/>
        <v>-13.884854085599999</v>
      </c>
      <c r="D307" s="111">
        <f t="shared" si="21"/>
        <v>-13.957617607999998</v>
      </c>
      <c r="E307" s="111">
        <f t="shared" si="22"/>
        <v>-14.029414632</v>
      </c>
      <c r="F307" s="111">
        <f t="shared" si="23"/>
        <v>-14.095688807999998</v>
      </c>
      <c r="G307" s="111">
        <f t="shared" si="24"/>
        <v>-14.153678711999998</v>
      </c>
      <c r="H307" s="112"/>
      <c r="I307" s="112"/>
      <c r="J307" s="112"/>
      <c r="K307" s="112"/>
      <c r="L307" s="113"/>
      <c r="M307" s="113"/>
      <c r="N307" s="113"/>
      <c r="O307" s="113"/>
    </row>
    <row r="308" spans="1:15" ht="17.25">
      <c r="A308" s="108" t="s">
        <v>407</v>
      </c>
      <c r="B308" s="109">
        <v>-14.13291</v>
      </c>
      <c r="C308" s="110">
        <f t="shared" si="20"/>
        <v>-14.212478283300001</v>
      </c>
      <c r="D308" s="111">
        <f t="shared" si="21"/>
        <v>-14.286958719</v>
      </c>
      <c r="E308" s="111">
        <f t="shared" si="22"/>
        <v>-14.360449851</v>
      </c>
      <c r="F308" s="111">
        <f t="shared" si="23"/>
        <v>-14.428287819</v>
      </c>
      <c r="G308" s="111">
        <f t="shared" si="24"/>
        <v>-14.487646041</v>
      </c>
      <c r="H308" s="112"/>
      <c r="I308" s="112"/>
      <c r="J308" s="112"/>
      <c r="K308" s="112"/>
      <c r="L308" s="113"/>
      <c r="M308" s="113"/>
      <c r="N308" s="113"/>
      <c r="O308" s="113"/>
    </row>
    <row r="309" spans="1:15" ht="17.25">
      <c r="A309" s="108" t="s">
        <v>408</v>
      </c>
      <c r="B309" s="109">
        <v>-14.45493</v>
      </c>
      <c r="C309" s="110">
        <f t="shared" si="20"/>
        <v>-14.5363112559</v>
      </c>
      <c r="D309" s="111">
        <f t="shared" si="21"/>
        <v>-14.612488736999998</v>
      </c>
      <c r="E309" s="111">
        <f t="shared" si="22"/>
        <v>-14.687654372999999</v>
      </c>
      <c r="F309" s="111">
        <f t="shared" si="23"/>
        <v>-14.757038036999997</v>
      </c>
      <c r="G309" s="111">
        <f t="shared" si="24"/>
        <v>-14.817748742999997</v>
      </c>
      <c r="H309" s="112"/>
      <c r="I309" s="112"/>
      <c r="J309" s="112"/>
      <c r="K309" s="112"/>
      <c r="L309" s="113"/>
      <c r="M309" s="113"/>
      <c r="N309" s="113"/>
      <c r="O309" s="113"/>
    </row>
    <row r="310" spans="1:15" ht="17.25">
      <c r="A310" s="108" t="s">
        <v>409</v>
      </c>
      <c r="B310" s="109">
        <v>-14.77305</v>
      </c>
      <c r="C310" s="110">
        <f t="shared" si="20"/>
        <v>-14.8562222715</v>
      </c>
      <c r="D310" s="111">
        <f t="shared" si="21"/>
        <v>-14.934076244999998</v>
      </c>
      <c r="E310" s="111">
        <f t="shared" si="22"/>
        <v>-15.010896105</v>
      </c>
      <c r="F310" s="111">
        <f t="shared" si="23"/>
        <v>-15.081806744999998</v>
      </c>
      <c r="G310" s="111">
        <f t="shared" si="24"/>
        <v>-15.143853554999998</v>
      </c>
      <c r="H310" s="112"/>
      <c r="I310" s="112"/>
      <c r="J310" s="112"/>
      <c r="K310" s="112"/>
      <c r="L310" s="113"/>
      <c r="M310" s="113"/>
      <c r="N310" s="113"/>
      <c r="O310" s="113"/>
    </row>
    <row r="311" spans="1:15" ht="17.25">
      <c r="A311" s="108" t="s">
        <v>410</v>
      </c>
      <c r="B311" s="109">
        <v>-15.08716</v>
      </c>
      <c r="C311" s="110">
        <f t="shared" si="20"/>
        <v>-15.1721007108</v>
      </c>
      <c r="D311" s="111">
        <f t="shared" si="21"/>
        <v>-15.251610044</v>
      </c>
      <c r="E311" s="111">
        <f t="shared" si="22"/>
        <v>-15.330063276</v>
      </c>
      <c r="F311" s="111">
        <f t="shared" si="23"/>
        <v>-15.402481644</v>
      </c>
      <c r="G311" s="111">
        <f t="shared" si="24"/>
        <v>-15.465847715999999</v>
      </c>
      <c r="H311" s="112"/>
      <c r="I311" s="112"/>
      <c r="J311" s="112"/>
      <c r="K311" s="112"/>
      <c r="L311" s="113"/>
      <c r="M311" s="113"/>
      <c r="N311" s="113"/>
      <c r="O311" s="113"/>
    </row>
    <row r="312" spans="1:15" ht="17.25">
      <c r="A312" s="108" t="s">
        <v>411</v>
      </c>
      <c r="B312" s="109">
        <v>-15.39715</v>
      </c>
      <c r="C312" s="110">
        <f t="shared" si="20"/>
        <v>-15.4838359545</v>
      </c>
      <c r="D312" s="111">
        <f t="shared" si="21"/>
        <v>-15.564978935</v>
      </c>
      <c r="E312" s="111">
        <f t="shared" si="22"/>
        <v>-15.645044115</v>
      </c>
      <c r="F312" s="111">
        <f t="shared" si="23"/>
        <v>-15.718950434999998</v>
      </c>
      <c r="G312" s="111">
        <f t="shared" si="24"/>
        <v>-15.783618464999998</v>
      </c>
      <c r="H312" s="112"/>
      <c r="I312" s="112"/>
      <c r="J312" s="112"/>
      <c r="K312" s="112"/>
      <c r="L312" s="113"/>
      <c r="M312" s="113"/>
      <c r="N312" s="113"/>
      <c r="O312" s="113"/>
    </row>
    <row r="313" spans="1:15" ht="17.25">
      <c r="A313" s="108" t="s">
        <v>412</v>
      </c>
      <c r="B313" s="109">
        <v>-15.70289</v>
      </c>
      <c r="C313" s="110">
        <f t="shared" si="20"/>
        <v>-15.791297270700001</v>
      </c>
      <c r="D313" s="111">
        <f t="shared" si="21"/>
        <v>-15.874051500999999</v>
      </c>
      <c r="E313" s="111">
        <f t="shared" si="22"/>
        <v>-15.955706529</v>
      </c>
      <c r="F313" s="111">
        <f t="shared" si="23"/>
        <v>-16.031080400999997</v>
      </c>
      <c r="G313" s="111">
        <f t="shared" si="24"/>
        <v>-16.097032538999997</v>
      </c>
      <c r="H313" s="112"/>
      <c r="I313" s="112"/>
      <c r="J313" s="112"/>
      <c r="K313" s="112"/>
      <c r="L313" s="113"/>
      <c r="M313" s="113"/>
      <c r="N313" s="113"/>
      <c r="O313" s="113"/>
    </row>
    <row r="314" spans="1:15" ht="17.25">
      <c r="A314" s="108" t="s">
        <v>413</v>
      </c>
      <c r="B314" s="109">
        <v>-16.00428</v>
      </c>
      <c r="C314" s="110">
        <f t="shared" si="20"/>
        <v>-16.094384096400002</v>
      </c>
      <c r="D314" s="111">
        <f t="shared" si="21"/>
        <v>-16.178726652</v>
      </c>
      <c r="E314" s="111">
        <f t="shared" si="22"/>
        <v>-16.261948908</v>
      </c>
      <c r="F314" s="111">
        <f t="shared" si="23"/>
        <v>-16.338769452</v>
      </c>
      <c r="G314" s="111">
        <f t="shared" si="24"/>
        <v>-16.405987428</v>
      </c>
      <c r="H314" s="112"/>
      <c r="I314" s="112"/>
      <c r="J314" s="112"/>
      <c r="K314" s="112"/>
      <c r="L314" s="113"/>
      <c r="M314" s="113"/>
      <c r="N314" s="113"/>
      <c r="O314" s="113"/>
    </row>
    <row r="315" spans="1:15" ht="17.25">
      <c r="A315" s="108" t="s">
        <v>414</v>
      </c>
      <c r="B315" s="109">
        <v>-16.3012</v>
      </c>
      <c r="C315" s="110">
        <f t="shared" si="20"/>
        <v>-16.392975756000002</v>
      </c>
      <c r="D315" s="111">
        <f t="shared" si="21"/>
        <v>-16.47888308</v>
      </c>
      <c r="E315" s="111">
        <f t="shared" si="22"/>
        <v>-16.563649320000003</v>
      </c>
      <c r="F315" s="111">
        <f t="shared" si="23"/>
        <v>-16.64189508</v>
      </c>
      <c r="G315" s="111">
        <f t="shared" si="24"/>
        <v>-16.71036012</v>
      </c>
      <c r="H315" s="112"/>
      <c r="I315" s="112"/>
      <c r="J315" s="112"/>
      <c r="K315" s="112"/>
      <c r="L315" s="113"/>
      <c r="M315" s="113"/>
      <c r="N315" s="113"/>
      <c r="O315" s="113"/>
    </row>
    <row r="316" spans="1:15" ht="17.25">
      <c r="A316" s="108" t="s">
        <v>415</v>
      </c>
      <c r="B316" s="123">
        <v>-16.59355</v>
      </c>
      <c r="C316" s="124">
        <f t="shared" si="20"/>
        <v>-16.6869716865</v>
      </c>
      <c r="D316" s="125">
        <f t="shared" si="21"/>
        <v>-16.774419695</v>
      </c>
      <c r="E316" s="125">
        <f t="shared" si="22"/>
        <v>-16.860706155</v>
      </c>
      <c r="F316" s="125">
        <f t="shared" si="23"/>
        <v>-16.940355195</v>
      </c>
      <c r="G316" s="125">
        <f t="shared" si="24"/>
        <v>-17.010048105</v>
      </c>
      <c r="H316" s="263" t="s">
        <v>1038</v>
      </c>
      <c r="I316" s="260"/>
      <c r="J316" s="260"/>
      <c r="K316" s="112"/>
      <c r="L316" s="113"/>
      <c r="M316" s="113"/>
      <c r="N316" s="113"/>
      <c r="O316" s="113"/>
    </row>
    <row r="317" spans="1:15" ht="17.25">
      <c r="A317" s="108" t="s">
        <v>416</v>
      </c>
      <c r="B317" s="109">
        <v>-16.8812</v>
      </c>
      <c r="C317" s="110">
        <f t="shared" si="20"/>
        <v>-16.976241156</v>
      </c>
      <c r="D317" s="111">
        <f t="shared" si="21"/>
        <v>-17.06520508</v>
      </c>
      <c r="E317" s="111">
        <f t="shared" si="22"/>
        <v>-17.15298732</v>
      </c>
      <c r="F317" s="111">
        <f t="shared" si="23"/>
        <v>-17.234017079999997</v>
      </c>
      <c r="G317" s="111">
        <f t="shared" si="24"/>
        <v>-17.304918119999996</v>
      </c>
      <c r="H317" s="112"/>
      <c r="I317" s="112"/>
      <c r="J317" s="112"/>
      <c r="K317" s="112"/>
      <c r="L317" s="113"/>
      <c r="M317" s="113"/>
      <c r="N317" s="113"/>
      <c r="O317" s="113"/>
    </row>
    <row r="318" spans="1:15" ht="17.25">
      <c r="A318" s="108" t="s">
        <v>417</v>
      </c>
      <c r="B318" s="109">
        <v>-17.16405</v>
      </c>
      <c r="C318" s="110">
        <f t="shared" si="20"/>
        <v>-17.2606836015</v>
      </c>
      <c r="D318" s="111">
        <f t="shared" si="21"/>
        <v>-17.351138144999997</v>
      </c>
      <c r="E318" s="111">
        <f t="shared" si="22"/>
        <v>-17.440391205</v>
      </c>
      <c r="F318" s="111">
        <f t="shared" si="23"/>
        <v>-17.522778645</v>
      </c>
      <c r="G318" s="111">
        <f t="shared" si="24"/>
        <v>-17.594867654999998</v>
      </c>
      <c r="H318" s="112"/>
      <c r="I318" s="112"/>
      <c r="J318" s="112"/>
      <c r="K318" s="112"/>
      <c r="L318" s="113"/>
      <c r="M318" s="113"/>
      <c r="N318" s="113"/>
      <c r="O318" s="113"/>
    </row>
    <row r="319" spans="1:15" ht="17.25">
      <c r="A319" s="108" t="s">
        <v>418</v>
      </c>
      <c r="B319" s="123">
        <v>-17.442</v>
      </c>
      <c r="C319" s="124">
        <f t="shared" si="20"/>
        <v>-17.54019846</v>
      </c>
      <c r="D319" s="125">
        <f t="shared" si="21"/>
        <v>-17.6321178</v>
      </c>
      <c r="E319" s="125">
        <f t="shared" si="22"/>
        <v>-17.7228162</v>
      </c>
      <c r="F319" s="125">
        <f t="shared" si="23"/>
        <v>-17.806537799999997</v>
      </c>
      <c r="G319" s="125">
        <f t="shared" si="24"/>
        <v>-17.8797942</v>
      </c>
      <c r="H319" s="258" t="s">
        <v>503</v>
      </c>
      <c r="I319" s="260"/>
      <c r="J319" s="260"/>
      <c r="K319" s="112"/>
      <c r="L319" s="113"/>
      <c r="M319" s="113"/>
      <c r="N319" s="113"/>
      <c r="O319" s="113"/>
    </row>
    <row r="320" spans="1:15" ht="17.25">
      <c r="A320" s="108" t="s">
        <v>419</v>
      </c>
      <c r="B320" s="109">
        <v>-17.71494</v>
      </c>
      <c r="C320" s="110">
        <f t="shared" si="20"/>
        <v>-17.8146751122</v>
      </c>
      <c r="D320" s="111">
        <f t="shared" si="21"/>
        <v>-17.908032845999998</v>
      </c>
      <c r="E320" s="111">
        <f t="shared" si="22"/>
        <v>-18.000150534</v>
      </c>
      <c r="F320" s="111">
        <f t="shared" si="23"/>
        <v>-18.085182246</v>
      </c>
      <c r="G320" s="111">
        <f t="shared" si="24"/>
        <v>-18.159584993999996</v>
      </c>
      <c r="H320" s="112"/>
      <c r="I320" s="112"/>
      <c r="J320" s="112"/>
      <c r="K320" s="112"/>
      <c r="L320" s="113"/>
      <c r="M320" s="113"/>
      <c r="N320" s="113"/>
      <c r="O320" s="113"/>
    </row>
    <row r="321" spans="1:15" ht="17.25">
      <c r="A321" s="108" t="s">
        <v>420</v>
      </c>
      <c r="B321" s="109">
        <v>-17.98278</v>
      </c>
      <c r="C321" s="110">
        <f t="shared" si="20"/>
        <v>-18.084023051400003</v>
      </c>
      <c r="D321" s="111">
        <f t="shared" si="21"/>
        <v>-18.178792302</v>
      </c>
      <c r="E321" s="111">
        <f t="shared" si="22"/>
        <v>-18.272302758000002</v>
      </c>
      <c r="F321" s="111">
        <f t="shared" si="23"/>
        <v>-18.358620102</v>
      </c>
      <c r="G321" s="111">
        <f t="shared" si="24"/>
        <v>-18.434147778</v>
      </c>
      <c r="H321" s="112"/>
      <c r="I321" s="112"/>
      <c r="J321" s="112"/>
      <c r="K321" s="112"/>
      <c r="L321" s="113"/>
      <c r="M321" s="113"/>
      <c r="N321" s="113"/>
      <c r="O321" s="113"/>
    </row>
    <row r="322" spans="1:15" ht="17.25">
      <c r="A322" s="108" t="s">
        <v>421</v>
      </c>
      <c r="B322" s="109">
        <v>-18.24541</v>
      </c>
      <c r="C322" s="110">
        <f t="shared" si="20"/>
        <v>-18.3481316583</v>
      </c>
      <c r="D322" s="111">
        <f t="shared" si="21"/>
        <v>-18.444284968999998</v>
      </c>
      <c r="E322" s="111">
        <f t="shared" si="22"/>
        <v>-18.539161101</v>
      </c>
      <c r="F322" s="111">
        <f t="shared" si="23"/>
        <v>-18.626739069</v>
      </c>
      <c r="G322" s="111">
        <f t="shared" si="24"/>
        <v>-18.703369790999997</v>
      </c>
      <c r="H322" s="112"/>
      <c r="I322" s="112"/>
      <c r="J322" s="112"/>
      <c r="K322" s="112"/>
      <c r="L322" s="113"/>
      <c r="M322" s="113"/>
      <c r="N322" s="113"/>
      <c r="O322" s="113"/>
    </row>
    <row r="323" spans="1:15" ht="17.25">
      <c r="A323" s="108" t="s">
        <v>422</v>
      </c>
      <c r="B323" s="109">
        <v>-18.50273</v>
      </c>
      <c r="C323" s="110">
        <f t="shared" si="20"/>
        <v>-18.6069003699</v>
      </c>
      <c r="D323" s="111">
        <f t="shared" si="21"/>
        <v>-18.704409756999997</v>
      </c>
      <c r="E323" s="111">
        <f t="shared" si="22"/>
        <v>-18.800623953</v>
      </c>
      <c r="F323" s="111">
        <f t="shared" si="23"/>
        <v>-18.889437057</v>
      </c>
      <c r="G323" s="111">
        <f t="shared" si="24"/>
        <v>-18.967148523</v>
      </c>
      <c r="H323" s="112"/>
      <c r="I323" s="112"/>
      <c r="J323" s="112"/>
      <c r="K323" s="112"/>
      <c r="L323" s="113"/>
      <c r="M323" s="113"/>
      <c r="N323" s="113"/>
      <c r="O323" s="113"/>
    </row>
    <row r="324" spans="1:15" ht="17.25">
      <c r="A324" s="108" t="s">
        <v>423</v>
      </c>
      <c r="B324" s="109">
        <v>-18.75464</v>
      </c>
      <c r="C324" s="110">
        <f t="shared" si="20"/>
        <v>-18.860228623199998</v>
      </c>
      <c r="D324" s="111">
        <f t="shared" si="21"/>
        <v>-18.959065575999997</v>
      </c>
      <c r="E324" s="111">
        <f t="shared" si="22"/>
        <v>-19.056589703999997</v>
      </c>
      <c r="F324" s="111">
        <f t="shared" si="23"/>
        <v>-19.146611975999996</v>
      </c>
      <c r="G324" s="111">
        <f t="shared" si="24"/>
        <v>-19.225381463999998</v>
      </c>
      <c r="H324" s="112"/>
      <c r="I324" s="112"/>
      <c r="J324" s="112"/>
      <c r="K324" s="112"/>
      <c r="L324" s="113"/>
      <c r="M324" s="113"/>
      <c r="N324" s="113"/>
      <c r="O324" s="113"/>
    </row>
    <row r="325" spans="1:15" ht="17.25">
      <c r="A325" s="108" t="s">
        <v>424</v>
      </c>
      <c r="B325" s="109">
        <v>-19.00102</v>
      </c>
      <c r="C325" s="110">
        <f aca="true" t="shared" si="25" ref="C325:C369">B325*1.00563</f>
        <v>-19.1079957426</v>
      </c>
      <c r="D325" s="111">
        <f aca="true" t="shared" si="26" ref="D325:D369">B325*1.0109</f>
        <v>-19.208131117999997</v>
      </c>
      <c r="E325" s="111">
        <f aca="true" t="shared" si="27" ref="E325:E369">B325*1.0161</f>
        <v>-19.306936422</v>
      </c>
      <c r="F325" s="111">
        <f aca="true" t="shared" si="28" ref="F325:F369">B325*1.0209</f>
        <v>-19.398141318</v>
      </c>
      <c r="G325" s="111">
        <f aca="true" t="shared" si="29" ref="G325:G369">B325*1.0251</f>
        <v>-19.477945602</v>
      </c>
      <c r="H325" s="112"/>
      <c r="I325" s="112"/>
      <c r="J325" s="112"/>
      <c r="K325" s="112"/>
      <c r="L325" s="113"/>
      <c r="M325" s="113"/>
      <c r="N325" s="113"/>
      <c r="O325" s="113"/>
    </row>
    <row r="326" spans="1:15" ht="17.25">
      <c r="A326" s="108" t="s">
        <v>425</v>
      </c>
      <c r="B326" s="109">
        <v>-19.24179</v>
      </c>
      <c r="C326" s="110">
        <f t="shared" si="25"/>
        <v>-19.3501212777</v>
      </c>
      <c r="D326" s="111">
        <f t="shared" si="26"/>
        <v>-19.451525511</v>
      </c>
      <c r="E326" s="111">
        <f t="shared" si="27"/>
        <v>-19.551582819</v>
      </c>
      <c r="F326" s="111">
        <f t="shared" si="28"/>
        <v>-19.643943411</v>
      </c>
      <c r="G326" s="111">
        <f t="shared" si="29"/>
        <v>-19.724758929</v>
      </c>
      <c r="H326" s="112"/>
      <c r="I326" s="112"/>
      <c r="J326" s="112"/>
      <c r="K326" s="112"/>
      <c r="L326" s="113"/>
      <c r="M326" s="113"/>
      <c r="N326" s="113"/>
      <c r="O326" s="113"/>
    </row>
    <row r="327" spans="1:15" ht="17.25">
      <c r="A327" s="108" t="s">
        <v>426</v>
      </c>
      <c r="B327" s="109">
        <v>-19.47683</v>
      </c>
      <c r="C327" s="110">
        <f t="shared" si="25"/>
        <v>-19.5864845529</v>
      </c>
      <c r="D327" s="111">
        <f t="shared" si="26"/>
        <v>-19.689127446999997</v>
      </c>
      <c r="E327" s="111">
        <f t="shared" si="27"/>
        <v>-19.790406963</v>
      </c>
      <c r="F327" s="111">
        <f t="shared" si="28"/>
        <v>-19.883895746999997</v>
      </c>
      <c r="G327" s="111">
        <f t="shared" si="29"/>
        <v>-19.965698432999996</v>
      </c>
      <c r="H327" s="112"/>
      <c r="I327" s="112"/>
      <c r="J327" s="112"/>
      <c r="K327" s="112"/>
      <c r="L327" s="113"/>
      <c r="M327" s="113"/>
      <c r="N327" s="113"/>
      <c r="O327" s="113"/>
    </row>
    <row r="328" spans="1:15" ht="17.25">
      <c r="A328" s="108" t="s">
        <v>427</v>
      </c>
      <c r="B328" s="109">
        <v>-19.70603</v>
      </c>
      <c r="C328" s="110">
        <f t="shared" si="25"/>
        <v>-19.8169749489</v>
      </c>
      <c r="D328" s="111">
        <f t="shared" si="26"/>
        <v>-19.920825726999997</v>
      </c>
      <c r="E328" s="111">
        <f t="shared" si="27"/>
        <v>-20.023297083</v>
      </c>
      <c r="F328" s="111">
        <f t="shared" si="28"/>
        <v>-20.117886026999997</v>
      </c>
      <c r="G328" s="111">
        <f t="shared" si="29"/>
        <v>-20.200651352999998</v>
      </c>
      <c r="H328" s="112"/>
      <c r="I328" s="112"/>
      <c r="J328" s="112"/>
      <c r="K328" s="112"/>
      <c r="L328" s="113"/>
      <c r="M328" s="113"/>
      <c r="N328" s="113"/>
      <c r="O328" s="113"/>
    </row>
    <row r="329" spans="1:15" ht="17.25">
      <c r="A329" s="108" t="s">
        <v>428</v>
      </c>
      <c r="B329" s="123">
        <v>-19.92929</v>
      </c>
      <c r="C329" s="124">
        <f t="shared" si="25"/>
        <v>-20.041491902700002</v>
      </c>
      <c r="D329" s="125">
        <f t="shared" si="26"/>
        <v>-20.146519261</v>
      </c>
      <c r="E329" s="125">
        <f t="shared" si="27"/>
        <v>-20.250151569000003</v>
      </c>
      <c r="F329" s="125">
        <f t="shared" si="28"/>
        <v>-20.345812161</v>
      </c>
      <c r="G329" s="125">
        <f t="shared" si="29"/>
        <v>-20.429515179</v>
      </c>
      <c r="H329" s="258" t="s">
        <v>500</v>
      </c>
      <c r="I329" s="260"/>
      <c r="J329" s="260"/>
      <c r="K329" s="112"/>
      <c r="L329" s="113"/>
      <c r="M329" s="113"/>
      <c r="N329" s="113"/>
      <c r="O329" s="113"/>
    </row>
    <row r="330" spans="1:15" ht="17.25">
      <c r="A330" s="108" t="s">
        <v>429</v>
      </c>
      <c r="B330" s="109">
        <v>-20.14651</v>
      </c>
      <c r="C330" s="110">
        <f t="shared" si="25"/>
        <v>-20.2599348513</v>
      </c>
      <c r="D330" s="111">
        <f t="shared" si="26"/>
        <v>-20.366106958999996</v>
      </c>
      <c r="E330" s="111">
        <f t="shared" si="27"/>
        <v>-20.470868811</v>
      </c>
      <c r="F330" s="111">
        <f t="shared" si="28"/>
        <v>-20.567572058999996</v>
      </c>
      <c r="G330" s="111">
        <f t="shared" si="29"/>
        <v>-20.652187400999996</v>
      </c>
      <c r="H330" s="112"/>
      <c r="I330" s="112"/>
      <c r="J330" s="112"/>
      <c r="K330" s="112"/>
      <c r="L330" s="113"/>
      <c r="M330" s="113"/>
      <c r="N330" s="113"/>
      <c r="O330" s="113"/>
    </row>
    <row r="331" spans="1:15" ht="17.25">
      <c r="A331" s="108" t="s">
        <v>430</v>
      </c>
      <c r="B331" s="109">
        <v>-20.35758</v>
      </c>
      <c r="C331" s="110">
        <f t="shared" si="25"/>
        <v>-20.472193175399998</v>
      </c>
      <c r="D331" s="111">
        <f t="shared" si="26"/>
        <v>-20.579477621999995</v>
      </c>
      <c r="E331" s="111">
        <f t="shared" si="27"/>
        <v>-20.685337038</v>
      </c>
      <c r="F331" s="111">
        <f t="shared" si="28"/>
        <v>-20.783053422</v>
      </c>
      <c r="G331" s="111">
        <f t="shared" si="29"/>
        <v>-20.868555257999997</v>
      </c>
      <c r="H331" s="112"/>
      <c r="I331" s="112"/>
      <c r="J331" s="112"/>
      <c r="K331" s="112"/>
      <c r="L331" s="113"/>
      <c r="M331" s="113"/>
      <c r="N331" s="113"/>
      <c r="O331" s="113"/>
    </row>
    <row r="332" spans="1:15" ht="17.25">
      <c r="A332" s="108" t="s">
        <v>431</v>
      </c>
      <c r="B332" s="109">
        <v>-20.56242</v>
      </c>
      <c r="C332" s="110">
        <f t="shared" si="25"/>
        <v>-20.6781864246</v>
      </c>
      <c r="D332" s="111">
        <f t="shared" si="26"/>
        <v>-20.786550377999998</v>
      </c>
      <c r="E332" s="111">
        <f t="shared" si="27"/>
        <v>-20.893474962</v>
      </c>
      <c r="F332" s="111">
        <f t="shared" si="28"/>
        <v>-20.992174577999997</v>
      </c>
      <c r="G332" s="111">
        <f t="shared" si="29"/>
        <v>-21.078536741999997</v>
      </c>
      <c r="H332" s="112"/>
      <c r="I332" s="112"/>
      <c r="J332" s="112"/>
      <c r="K332" s="112"/>
      <c r="L332" s="113"/>
      <c r="M332" s="113"/>
      <c r="N332" s="113"/>
      <c r="O332" s="113"/>
    </row>
    <row r="333" spans="1:15" ht="17.25">
      <c r="A333" s="108" t="s">
        <v>432</v>
      </c>
      <c r="B333" s="109">
        <v>-20.76091</v>
      </c>
      <c r="C333" s="110">
        <f t="shared" si="25"/>
        <v>-20.8777939233</v>
      </c>
      <c r="D333" s="111">
        <f t="shared" si="26"/>
        <v>-20.987203919</v>
      </c>
      <c r="E333" s="111">
        <f t="shared" si="27"/>
        <v>-21.095160651</v>
      </c>
      <c r="F333" s="111">
        <f t="shared" si="28"/>
        <v>-21.194813018999998</v>
      </c>
      <c r="G333" s="111">
        <f t="shared" si="29"/>
        <v>-21.282008840999996</v>
      </c>
      <c r="H333" s="112"/>
      <c r="I333" s="112"/>
      <c r="J333" s="112"/>
      <c r="K333" s="112"/>
      <c r="L333" s="113"/>
      <c r="M333" s="113"/>
      <c r="N333" s="113"/>
      <c r="O333" s="113"/>
    </row>
    <row r="334" spans="1:15" ht="17.25">
      <c r="A334" s="108" t="s">
        <v>433</v>
      </c>
      <c r="B334" s="109">
        <v>-20.95297</v>
      </c>
      <c r="C334" s="110">
        <f t="shared" si="25"/>
        <v>-21.0709352211</v>
      </c>
      <c r="D334" s="111">
        <f t="shared" si="26"/>
        <v>-21.181357372999997</v>
      </c>
      <c r="E334" s="111">
        <f t="shared" si="27"/>
        <v>-21.290312817</v>
      </c>
      <c r="F334" s="111">
        <f t="shared" si="28"/>
        <v>-21.390887073</v>
      </c>
      <c r="G334" s="111">
        <f t="shared" si="29"/>
        <v>-21.478889546999998</v>
      </c>
      <c r="H334" s="112"/>
      <c r="I334" s="112"/>
      <c r="J334" s="112"/>
      <c r="K334" s="112"/>
      <c r="L334" s="113"/>
      <c r="M334" s="113"/>
      <c r="N334" s="113"/>
      <c r="O334" s="113"/>
    </row>
    <row r="335" spans="1:15" ht="17.25">
      <c r="A335" s="108" t="s">
        <v>434</v>
      </c>
      <c r="B335" s="109">
        <v>-21.13849</v>
      </c>
      <c r="C335" s="110">
        <f t="shared" si="25"/>
        <v>-21.257499698700002</v>
      </c>
      <c r="D335" s="111">
        <f t="shared" si="26"/>
        <v>-21.368899540999998</v>
      </c>
      <c r="E335" s="111">
        <f t="shared" si="27"/>
        <v>-21.478819689</v>
      </c>
      <c r="F335" s="111">
        <f t="shared" si="28"/>
        <v>-21.580284441</v>
      </c>
      <c r="G335" s="111">
        <f t="shared" si="29"/>
        <v>-21.669066099</v>
      </c>
      <c r="H335" s="112"/>
      <c r="I335" s="112"/>
      <c r="J335" s="112"/>
      <c r="K335" s="112"/>
      <c r="L335" s="113"/>
      <c r="M335" s="113"/>
      <c r="N335" s="113"/>
      <c r="O335" s="113"/>
    </row>
    <row r="336" spans="1:15" ht="17.25">
      <c r="A336" s="108" t="s">
        <v>435</v>
      </c>
      <c r="B336" s="109">
        <v>-21.31739</v>
      </c>
      <c r="C336" s="110">
        <f t="shared" si="25"/>
        <v>-21.4374069057</v>
      </c>
      <c r="D336" s="111">
        <f t="shared" si="26"/>
        <v>-21.549749550999998</v>
      </c>
      <c r="E336" s="111">
        <f t="shared" si="27"/>
        <v>-21.660599979</v>
      </c>
      <c r="F336" s="111">
        <f t="shared" si="28"/>
        <v>-21.762923451</v>
      </c>
      <c r="G336" s="111">
        <f t="shared" si="29"/>
        <v>-21.852456488999998</v>
      </c>
      <c r="H336" s="112"/>
      <c r="I336" s="112"/>
      <c r="J336" s="112"/>
      <c r="K336" s="112"/>
      <c r="L336" s="113"/>
      <c r="M336" s="113"/>
      <c r="N336" s="113"/>
      <c r="O336" s="113"/>
    </row>
    <row r="337" spans="1:15" ht="17.25">
      <c r="A337" s="108" t="s">
        <v>436</v>
      </c>
      <c r="B337" s="109">
        <v>-21.48957</v>
      </c>
      <c r="C337" s="110">
        <f t="shared" si="25"/>
        <v>-21.610556279100003</v>
      </c>
      <c r="D337" s="111">
        <f t="shared" si="26"/>
        <v>-21.723806312999997</v>
      </c>
      <c r="E337" s="111">
        <f t="shared" si="27"/>
        <v>-21.835552077</v>
      </c>
      <c r="F337" s="111">
        <f t="shared" si="28"/>
        <v>-21.938702013</v>
      </c>
      <c r="G337" s="111">
        <f t="shared" si="29"/>
        <v>-22.028958207</v>
      </c>
      <c r="H337" s="112"/>
      <c r="I337" s="112"/>
      <c r="J337" s="112"/>
      <c r="K337" s="112"/>
      <c r="L337" s="113"/>
      <c r="M337" s="113"/>
      <c r="N337" s="113"/>
      <c r="O337" s="113"/>
    </row>
    <row r="338" spans="1:15" ht="17.25">
      <c r="A338" s="108" t="s">
        <v>437</v>
      </c>
      <c r="B338" s="109">
        <v>-21.65495</v>
      </c>
      <c r="C338" s="110">
        <f t="shared" si="25"/>
        <v>-21.7768673685</v>
      </c>
      <c r="D338" s="111">
        <f t="shared" si="26"/>
        <v>-21.890988954999997</v>
      </c>
      <c r="E338" s="111">
        <f t="shared" si="27"/>
        <v>-22.003594695</v>
      </c>
      <c r="F338" s="111">
        <f t="shared" si="28"/>
        <v>-22.107538454999997</v>
      </c>
      <c r="G338" s="111">
        <f t="shared" si="29"/>
        <v>-22.198489244999998</v>
      </c>
      <c r="H338" s="112"/>
      <c r="I338" s="112"/>
      <c r="J338" s="112"/>
      <c r="K338" s="112"/>
      <c r="L338" s="113"/>
      <c r="M338" s="113"/>
      <c r="N338" s="113"/>
      <c r="O338" s="113"/>
    </row>
    <row r="339" spans="1:15" ht="17.25">
      <c r="A339" s="108" t="s">
        <v>438</v>
      </c>
      <c r="B339" s="109">
        <v>-21.81344</v>
      </c>
      <c r="C339" s="110">
        <f t="shared" si="25"/>
        <v>-21.936249667200002</v>
      </c>
      <c r="D339" s="111">
        <f t="shared" si="26"/>
        <v>-22.051206496</v>
      </c>
      <c r="E339" s="111">
        <f t="shared" si="27"/>
        <v>-22.164636384</v>
      </c>
      <c r="F339" s="111">
        <f t="shared" si="28"/>
        <v>-22.269340896</v>
      </c>
      <c r="G339" s="111">
        <f t="shared" si="29"/>
        <v>-22.360957344</v>
      </c>
      <c r="H339" s="112"/>
      <c r="I339" s="112"/>
      <c r="J339" s="112"/>
      <c r="K339" s="112"/>
      <c r="L339" s="113"/>
      <c r="M339" s="113"/>
      <c r="N339" s="113"/>
      <c r="O339" s="113"/>
    </row>
    <row r="340" spans="1:15" ht="17.25">
      <c r="A340" s="108" t="s">
        <v>439</v>
      </c>
      <c r="B340" s="109">
        <v>-21.96495</v>
      </c>
      <c r="C340" s="110">
        <f t="shared" si="25"/>
        <v>-22.0886126685</v>
      </c>
      <c r="D340" s="111">
        <f t="shared" si="26"/>
        <v>-22.204367955</v>
      </c>
      <c r="E340" s="111">
        <f t="shared" si="27"/>
        <v>-22.318585695000003</v>
      </c>
      <c r="F340" s="111">
        <f t="shared" si="28"/>
        <v>-22.424017455</v>
      </c>
      <c r="G340" s="111">
        <f t="shared" si="29"/>
        <v>-22.516270245</v>
      </c>
      <c r="H340" s="112"/>
      <c r="I340" s="112"/>
      <c r="J340" s="112"/>
      <c r="K340" s="112"/>
      <c r="L340" s="113"/>
      <c r="M340" s="113"/>
      <c r="N340" s="113"/>
      <c r="O340" s="113"/>
    </row>
    <row r="341" spans="1:15" ht="17.25">
      <c r="A341" s="108" t="s">
        <v>440</v>
      </c>
      <c r="B341" s="109">
        <v>-22.10942</v>
      </c>
      <c r="C341" s="110">
        <f t="shared" si="25"/>
        <v>-22.2338960346</v>
      </c>
      <c r="D341" s="111">
        <f t="shared" si="26"/>
        <v>-22.350412677999998</v>
      </c>
      <c r="E341" s="111">
        <f t="shared" si="27"/>
        <v>-22.465381662</v>
      </c>
      <c r="F341" s="111">
        <f t="shared" si="28"/>
        <v>-22.571506877999997</v>
      </c>
      <c r="G341" s="111">
        <f t="shared" si="29"/>
        <v>-22.664366442</v>
      </c>
      <c r="H341" s="112"/>
      <c r="I341" s="112"/>
      <c r="J341" s="112"/>
      <c r="K341" s="112"/>
      <c r="L341" s="113"/>
      <c r="M341" s="113"/>
      <c r="N341" s="113"/>
      <c r="O341" s="113"/>
    </row>
    <row r="342" spans="1:15" ht="17.25">
      <c r="A342" s="108" t="s">
        <v>441</v>
      </c>
      <c r="B342" s="109">
        <v>-22.24675</v>
      </c>
      <c r="C342" s="110">
        <f t="shared" si="25"/>
        <v>-22.3719992025</v>
      </c>
      <c r="D342" s="111">
        <f t="shared" si="26"/>
        <v>-22.489239574999996</v>
      </c>
      <c r="E342" s="111">
        <f t="shared" si="27"/>
        <v>-22.604922674999997</v>
      </c>
      <c r="F342" s="111">
        <f t="shared" si="28"/>
        <v>-22.711707074999996</v>
      </c>
      <c r="G342" s="111">
        <f t="shared" si="29"/>
        <v>-22.805143424999997</v>
      </c>
      <c r="H342" s="112"/>
      <c r="I342" s="112"/>
      <c r="J342" s="112"/>
      <c r="K342" s="112"/>
      <c r="L342" s="113"/>
      <c r="M342" s="113"/>
      <c r="N342" s="113"/>
      <c r="O342" s="113"/>
    </row>
    <row r="343" spans="1:15" ht="17.25">
      <c r="A343" s="108" t="s">
        <v>442</v>
      </c>
      <c r="B343" s="109">
        <v>-22.37688</v>
      </c>
      <c r="C343" s="110">
        <f t="shared" si="25"/>
        <v>-22.5028618344</v>
      </c>
      <c r="D343" s="111">
        <f t="shared" si="26"/>
        <v>-22.620787991999997</v>
      </c>
      <c r="E343" s="111">
        <f t="shared" si="27"/>
        <v>-22.737147768</v>
      </c>
      <c r="F343" s="111">
        <f t="shared" si="28"/>
        <v>-22.844556792</v>
      </c>
      <c r="G343" s="111">
        <f t="shared" si="29"/>
        <v>-22.938539688</v>
      </c>
      <c r="H343" s="112"/>
      <c r="I343" s="112"/>
      <c r="J343" s="112"/>
      <c r="K343" s="112"/>
      <c r="L343" s="113"/>
      <c r="M343" s="113"/>
      <c r="N343" s="113"/>
      <c r="O343" s="113"/>
    </row>
    <row r="344" spans="1:15" ht="17.25">
      <c r="A344" s="108" t="s">
        <v>443</v>
      </c>
      <c r="B344" s="109">
        <v>-22.49975</v>
      </c>
      <c r="C344" s="110">
        <f t="shared" si="25"/>
        <v>-22.6264235925</v>
      </c>
      <c r="D344" s="111">
        <f t="shared" si="26"/>
        <v>-22.744997274999996</v>
      </c>
      <c r="E344" s="111">
        <f t="shared" si="27"/>
        <v>-22.861995975</v>
      </c>
      <c r="F344" s="111">
        <f t="shared" si="28"/>
        <v>-22.969994774999996</v>
      </c>
      <c r="G344" s="111">
        <f t="shared" si="29"/>
        <v>-23.064493724999995</v>
      </c>
      <c r="H344" s="112"/>
      <c r="I344" s="112"/>
      <c r="J344" s="112"/>
      <c r="K344" s="112"/>
      <c r="L344" s="113"/>
      <c r="M344" s="113"/>
      <c r="N344" s="113"/>
      <c r="O344" s="113"/>
    </row>
    <row r="345" spans="1:15" ht="17.25">
      <c r="A345" s="108" t="s">
        <v>444</v>
      </c>
      <c r="B345" s="109">
        <v>-22.61528</v>
      </c>
      <c r="C345" s="110">
        <f t="shared" si="25"/>
        <v>-22.7426040264</v>
      </c>
      <c r="D345" s="111">
        <f t="shared" si="26"/>
        <v>-22.861786551999998</v>
      </c>
      <c r="E345" s="111">
        <f t="shared" si="27"/>
        <v>-22.979386008</v>
      </c>
      <c r="F345" s="111">
        <f t="shared" si="28"/>
        <v>-23.087939351999996</v>
      </c>
      <c r="G345" s="111">
        <f t="shared" si="29"/>
        <v>-23.182923527999996</v>
      </c>
      <c r="H345" s="112"/>
      <c r="I345" s="112"/>
      <c r="J345" s="112"/>
      <c r="K345" s="112"/>
      <c r="L345" s="113"/>
      <c r="M345" s="113"/>
      <c r="N345" s="113"/>
      <c r="O345" s="113"/>
    </row>
    <row r="346" spans="1:15" ht="17.25">
      <c r="A346" s="108" t="s">
        <v>445</v>
      </c>
      <c r="B346" s="109">
        <v>-22.72342</v>
      </c>
      <c r="C346" s="110">
        <f t="shared" si="25"/>
        <v>-22.8513528546</v>
      </c>
      <c r="D346" s="111">
        <f t="shared" si="26"/>
        <v>-22.971105278</v>
      </c>
      <c r="E346" s="111">
        <f t="shared" si="27"/>
        <v>-23.089267062</v>
      </c>
      <c r="F346" s="111">
        <f t="shared" si="28"/>
        <v>-23.198339477999998</v>
      </c>
      <c r="G346" s="111">
        <f t="shared" si="29"/>
        <v>-23.293777841999997</v>
      </c>
      <c r="H346" s="112"/>
      <c r="I346" s="112"/>
      <c r="J346" s="112"/>
      <c r="K346" s="112"/>
      <c r="L346" s="113"/>
      <c r="M346" s="113"/>
      <c r="N346" s="113"/>
      <c r="O346" s="113"/>
    </row>
    <row r="347" spans="1:15" ht="17.25">
      <c r="A347" s="108" t="s">
        <v>446</v>
      </c>
      <c r="B347" s="109">
        <v>-22.82411</v>
      </c>
      <c r="C347" s="110">
        <f t="shared" si="25"/>
        <v>-22.9526097393</v>
      </c>
      <c r="D347" s="111">
        <f t="shared" si="26"/>
        <v>-23.072892798999998</v>
      </c>
      <c r="E347" s="111">
        <f t="shared" si="27"/>
        <v>-23.191578171</v>
      </c>
      <c r="F347" s="111">
        <f t="shared" si="28"/>
        <v>-23.301133899</v>
      </c>
      <c r="G347" s="111">
        <f t="shared" si="29"/>
        <v>-23.396995161</v>
      </c>
      <c r="H347" s="112"/>
      <c r="I347" s="112"/>
      <c r="J347" s="112"/>
      <c r="K347" s="112"/>
      <c r="L347" s="113"/>
      <c r="M347" s="113"/>
      <c r="N347" s="113"/>
      <c r="O347" s="113"/>
    </row>
    <row r="348" spans="1:15" ht="17.25">
      <c r="A348" s="108" t="s">
        <v>447</v>
      </c>
      <c r="B348" s="109">
        <v>-22.91731</v>
      </c>
      <c r="C348" s="110">
        <f t="shared" si="25"/>
        <v>-23.046334455300002</v>
      </c>
      <c r="D348" s="111">
        <f t="shared" si="26"/>
        <v>-23.167108679</v>
      </c>
      <c r="E348" s="111">
        <f t="shared" si="27"/>
        <v>-23.286278691</v>
      </c>
      <c r="F348" s="111">
        <f t="shared" si="28"/>
        <v>-23.396281779</v>
      </c>
      <c r="G348" s="111">
        <f t="shared" si="29"/>
        <v>-23.492534481</v>
      </c>
      <c r="H348" s="112"/>
      <c r="I348" s="112"/>
      <c r="J348" s="112"/>
      <c r="K348" s="112"/>
      <c r="L348" s="113"/>
      <c r="M348" s="113"/>
      <c r="N348" s="113"/>
      <c r="O348" s="113"/>
    </row>
    <row r="349" spans="1:15" ht="17.25">
      <c r="A349" s="108" t="s">
        <v>448</v>
      </c>
      <c r="B349" s="109">
        <v>-23.00296</v>
      </c>
      <c r="C349" s="110">
        <f t="shared" si="25"/>
        <v>-23.132466664800003</v>
      </c>
      <c r="D349" s="111">
        <f t="shared" si="26"/>
        <v>-23.253692263999998</v>
      </c>
      <c r="E349" s="111">
        <f t="shared" si="27"/>
        <v>-23.373307656</v>
      </c>
      <c r="F349" s="111">
        <f t="shared" si="28"/>
        <v>-23.483721864</v>
      </c>
      <c r="G349" s="111">
        <f t="shared" si="29"/>
        <v>-23.580334296</v>
      </c>
      <c r="H349" s="112"/>
      <c r="I349" s="112"/>
      <c r="J349" s="112"/>
      <c r="K349" s="112"/>
      <c r="L349" s="113"/>
      <c r="M349" s="113"/>
      <c r="N349" s="113"/>
      <c r="O349" s="113"/>
    </row>
    <row r="350" spans="1:15" ht="17.25">
      <c r="A350" s="108" t="s">
        <v>449</v>
      </c>
      <c r="B350" s="109">
        <v>-23.08104</v>
      </c>
      <c r="C350" s="110">
        <f t="shared" si="25"/>
        <v>-23.2109862552</v>
      </c>
      <c r="D350" s="111">
        <f t="shared" si="26"/>
        <v>-23.332623336</v>
      </c>
      <c r="E350" s="111">
        <f t="shared" si="27"/>
        <v>-23.452644744</v>
      </c>
      <c r="F350" s="111">
        <f t="shared" si="28"/>
        <v>-23.563433736</v>
      </c>
      <c r="G350" s="111">
        <f t="shared" si="29"/>
        <v>-23.660374104</v>
      </c>
      <c r="H350" s="112"/>
      <c r="I350" s="112"/>
      <c r="J350" s="112"/>
      <c r="K350" s="112"/>
      <c r="L350" s="113"/>
      <c r="M350" s="113"/>
      <c r="N350" s="113"/>
      <c r="O350" s="113"/>
    </row>
    <row r="351" spans="1:15" ht="17.25">
      <c r="A351" s="108" t="s">
        <v>450</v>
      </c>
      <c r="B351" s="109">
        <v>-23.15149</v>
      </c>
      <c r="C351" s="110">
        <f t="shared" si="25"/>
        <v>-23.2818328887</v>
      </c>
      <c r="D351" s="111">
        <f t="shared" si="26"/>
        <v>-23.403841241</v>
      </c>
      <c r="E351" s="111">
        <f t="shared" si="27"/>
        <v>-23.524228988999997</v>
      </c>
      <c r="F351" s="111">
        <f t="shared" si="28"/>
        <v>-23.635356140999995</v>
      </c>
      <c r="G351" s="111">
        <f t="shared" si="29"/>
        <v>-23.732592398999998</v>
      </c>
      <c r="H351" s="112"/>
      <c r="I351" s="112"/>
      <c r="J351" s="112"/>
      <c r="K351" s="112"/>
      <c r="L351" s="113"/>
      <c r="M351" s="113"/>
      <c r="N351" s="113"/>
      <c r="O351" s="113"/>
    </row>
    <row r="352" spans="1:15" ht="17.25">
      <c r="A352" s="108" t="s">
        <v>451</v>
      </c>
      <c r="B352" s="109">
        <v>-23.21429</v>
      </c>
      <c r="C352" s="110">
        <f t="shared" si="25"/>
        <v>-23.3449864527</v>
      </c>
      <c r="D352" s="111">
        <f t="shared" si="26"/>
        <v>-23.467325760999998</v>
      </c>
      <c r="E352" s="111">
        <f t="shared" si="27"/>
        <v>-23.588040068999998</v>
      </c>
      <c r="F352" s="111">
        <f t="shared" si="28"/>
        <v>-23.699468660999997</v>
      </c>
      <c r="G352" s="111">
        <f t="shared" si="29"/>
        <v>-23.796968678999995</v>
      </c>
      <c r="H352" s="112"/>
      <c r="I352" s="112"/>
      <c r="J352" s="112"/>
      <c r="K352" s="112"/>
      <c r="L352" s="113"/>
      <c r="M352" s="113"/>
      <c r="N352" s="113"/>
      <c r="O352" s="113"/>
    </row>
    <row r="353" spans="1:15" ht="17.25">
      <c r="A353" s="108" t="s">
        <v>452</v>
      </c>
      <c r="B353" s="109">
        <v>-23.2694</v>
      </c>
      <c r="C353" s="110">
        <f t="shared" si="25"/>
        <v>-23.400406722000003</v>
      </c>
      <c r="D353" s="111">
        <f t="shared" si="26"/>
        <v>-23.52303646</v>
      </c>
      <c r="E353" s="111">
        <f t="shared" si="27"/>
        <v>-23.64403734</v>
      </c>
      <c r="F353" s="111">
        <f t="shared" si="28"/>
        <v>-23.75573046</v>
      </c>
      <c r="G353" s="111">
        <f t="shared" si="29"/>
        <v>-23.85346194</v>
      </c>
      <c r="H353" s="112"/>
      <c r="I353" s="112"/>
      <c r="J353" s="112"/>
      <c r="K353" s="112"/>
      <c r="L353" s="113"/>
      <c r="M353" s="113"/>
      <c r="N353" s="113"/>
      <c r="O353" s="113"/>
    </row>
    <row r="354" spans="1:15" ht="17.25">
      <c r="A354" s="108" t="s">
        <v>453</v>
      </c>
      <c r="B354" s="109">
        <v>-23.31678</v>
      </c>
      <c r="C354" s="110">
        <f t="shared" si="25"/>
        <v>-23.4480534714</v>
      </c>
      <c r="D354" s="111">
        <f t="shared" si="26"/>
        <v>-23.570932902</v>
      </c>
      <c r="E354" s="111">
        <f t="shared" si="27"/>
        <v>-23.692180158000003</v>
      </c>
      <c r="F354" s="111">
        <f t="shared" si="28"/>
        <v>-23.804100702</v>
      </c>
      <c r="G354" s="111">
        <f t="shared" si="29"/>
        <v>-23.902031177999998</v>
      </c>
      <c r="H354" s="112"/>
      <c r="I354" s="112"/>
      <c r="J354" s="112"/>
      <c r="K354" s="112"/>
      <c r="L354" s="113"/>
      <c r="M354" s="113"/>
      <c r="N354" s="113"/>
      <c r="O354" s="113"/>
    </row>
    <row r="355" spans="1:15" ht="17.25">
      <c r="A355" s="108" t="s">
        <v>454</v>
      </c>
      <c r="B355" s="109">
        <v>-23.3564</v>
      </c>
      <c r="C355" s="110">
        <f t="shared" si="25"/>
        <v>-23.487896532</v>
      </c>
      <c r="D355" s="111">
        <f t="shared" si="26"/>
        <v>-23.610984759999997</v>
      </c>
      <c r="E355" s="111">
        <f t="shared" si="27"/>
        <v>-23.73243804</v>
      </c>
      <c r="F355" s="111">
        <f t="shared" si="28"/>
        <v>-23.84454876</v>
      </c>
      <c r="G355" s="111">
        <f t="shared" si="29"/>
        <v>-23.94264564</v>
      </c>
      <c r="H355" s="112"/>
      <c r="I355" s="112"/>
      <c r="J355" s="112"/>
      <c r="K355" s="112"/>
      <c r="L355" s="113"/>
      <c r="M355" s="113"/>
      <c r="N355" s="113"/>
      <c r="O355" s="113"/>
    </row>
    <row r="356" spans="1:15" ht="17.25">
      <c r="A356" s="108" t="s">
        <v>455</v>
      </c>
      <c r="B356" s="109">
        <v>-23.38825</v>
      </c>
      <c r="C356" s="110">
        <f t="shared" si="25"/>
        <v>-23.5199258475</v>
      </c>
      <c r="D356" s="111">
        <f t="shared" si="26"/>
        <v>-23.643181924999997</v>
      </c>
      <c r="E356" s="111">
        <f t="shared" si="27"/>
        <v>-23.764800825</v>
      </c>
      <c r="F356" s="111">
        <f t="shared" si="28"/>
        <v>-23.877064424999997</v>
      </c>
      <c r="G356" s="111">
        <f t="shared" si="29"/>
        <v>-23.975295075</v>
      </c>
      <c r="H356" s="112"/>
      <c r="I356" s="112"/>
      <c r="J356" s="112"/>
      <c r="K356" s="112"/>
      <c r="L356" s="113"/>
      <c r="M356" s="113"/>
      <c r="N356" s="113"/>
      <c r="O356" s="113"/>
    </row>
    <row r="357" spans="1:15" ht="17.25">
      <c r="A357" s="108" t="s">
        <v>456</v>
      </c>
      <c r="B357" s="109">
        <v>-23.41228</v>
      </c>
      <c r="C357" s="110">
        <f t="shared" si="25"/>
        <v>-23.5440911364</v>
      </c>
      <c r="D357" s="111">
        <f t="shared" si="26"/>
        <v>-23.667473851999997</v>
      </c>
      <c r="E357" s="111">
        <f t="shared" si="27"/>
        <v>-23.789217708</v>
      </c>
      <c r="F357" s="111">
        <f t="shared" si="28"/>
        <v>-23.901596652</v>
      </c>
      <c r="G357" s="111">
        <f t="shared" si="29"/>
        <v>-23.999928227999998</v>
      </c>
      <c r="H357" s="112"/>
      <c r="I357" s="112"/>
      <c r="J357" s="112"/>
      <c r="K357" s="112"/>
      <c r="L357" s="113"/>
      <c r="M357" s="113"/>
      <c r="N357" s="113"/>
      <c r="O357" s="113"/>
    </row>
    <row r="358" spans="1:15" ht="17.25">
      <c r="A358" s="108" t="s">
        <v>457</v>
      </c>
      <c r="B358" s="109">
        <v>-23.4285</v>
      </c>
      <c r="C358" s="110">
        <f t="shared" si="25"/>
        <v>-23.560402455000002</v>
      </c>
      <c r="D358" s="111">
        <f t="shared" si="26"/>
        <v>-23.683870649999996</v>
      </c>
      <c r="E358" s="111">
        <f t="shared" si="27"/>
        <v>-23.80569885</v>
      </c>
      <c r="F358" s="111">
        <f t="shared" si="28"/>
        <v>-23.91815565</v>
      </c>
      <c r="G358" s="111">
        <f t="shared" si="29"/>
        <v>-24.016555349999997</v>
      </c>
      <c r="H358" s="112"/>
      <c r="I358" s="112"/>
      <c r="J358" s="112"/>
      <c r="K358" s="112"/>
      <c r="L358" s="113"/>
      <c r="M358" s="113"/>
      <c r="N358" s="113"/>
      <c r="O358" s="113"/>
    </row>
    <row r="359" spans="1:15" ht="17.25">
      <c r="A359" s="108" t="s">
        <v>458</v>
      </c>
      <c r="B359" s="123">
        <v>-23.43688</v>
      </c>
      <c r="C359" s="124">
        <f t="shared" si="25"/>
        <v>-23.5688296344</v>
      </c>
      <c r="D359" s="125">
        <f t="shared" si="26"/>
        <v>-23.692341991999996</v>
      </c>
      <c r="E359" s="125">
        <f t="shared" si="27"/>
        <v>-23.814213768</v>
      </c>
      <c r="F359" s="125">
        <f t="shared" si="28"/>
        <v>-23.926710791999998</v>
      </c>
      <c r="G359" s="125">
        <f t="shared" si="29"/>
        <v>-24.025145687999995</v>
      </c>
      <c r="H359" s="258" t="s">
        <v>486</v>
      </c>
      <c r="I359" s="260"/>
      <c r="J359" s="260"/>
      <c r="K359" s="112"/>
      <c r="L359" s="113"/>
      <c r="M359" s="113"/>
      <c r="N359" s="113"/>
      <c r="O359" s="113"/>
    </row>
    <row r="360" spans="1:15" ht="17.25">
      <c r="A360" s="108" t="s">
        <v>459</v>
      </c>
      <c r="B360" s="123">
        <v>-23.43742</v>
      </c>
      <c r="C360" s="124">
        <f t="shared" si="25"/>
        <v>-23.5693726746</v>
      </c>
      <c r="D360" s="125">
        <f t="shared" si="26"/>
        <v>-23.692887877999997</v>
      </c>
      <c r="E360" s="125">
        <f t="shared" si="27"/>
        <v>-23.814762462</v>
      </c>
      <c r="F360" s="125">
        <f t="shared" si="28"/>
        <v>-23.927262078</v>
      </c>
      <c r="G360" s="125">
        <f t="shared" si="29"/>
        <v>-24.025699241999998</v>
      </c>
      <c r="H360" s="260"/>
      <c r="I360" s="260"/>
      <c r="J360" s="260"/>
      <c r="K360" s="112"/>
      <c r="L360" s="113"/>
      <c r="M360" s="113"/>
      <c r="N360" s="113"/>
      <c r="O360" s="113"/>
    </row>
    <row r="361" spans="1:15" ht="17.25">
      <c r="A361" s="108" t="s">
        <v>460</v>
      </c>
      <c r="B361" s="109">
        <v>-23.43011</v>
      </c>
      <c r="C361" s="110">
        <f t="shared" si="25"/>
        <v>-23.5620215193</v>
      </c>
      <c r="D361" s="111">
        <f t="shared" si="26"/>
        <v>-23.685498198999998</v>
      </c>
      <c r="E361" s="111">
        <f t="shared" si="27"/>
        <v>-23.807334771</v>
      </c>
      <c r="F361" s="111">
        <f t="shared" si="28"/>
        <v>-23.919799298999997</v>
      </c>
      <c r="G361" s="111">
        <f t="shared" si="29"/>
        <v>-24.018205760999997</v>
      </c>
      <c r="H361" s="112"/>
      <c r="I361" s="112"/>
      <c r="J361" s="112"/>
      <c r="K361" s="112"/>
      <c r="L361" s="113"/>
      <c r="M361" s="113"/>
      <c r="N361" s="113"/>
      <c r="O361" s="113"/>
    </row>
    <row r="362" spans="1:15" ht="17.25">
      <c r="A362" s="108" t="s">
        <v>461</v>
      </c>
      <c r="B362" s="109">
        <v>-23.41495</v>
      </c>
      <c r="C362" s="110">
        <f t="shared" si="25"/>
        <v>-23.546776168500003</v>
      </c>
      <c r="D362" s="111">
        <f t="shared" si="26"/>
        <v>-23.670172954999998</v>
      </c>
      <c r="E362" s="111">
        <f t="shared" si="27"/>
        <v>-23.791930695</v>
      </c>
      <c r="F362" s="111">
        <f t="shared" si="28"/>
        <v>-23.904322455</v>
      </c>
      <c r="G362" s="111">
        <f t="shared" si="29"/>
        <v>-24.002665245</v>
      </c>
      <c r="H362" s="112"/>
      <c r="I362" s="112"/>
      <c r="J362" s="112"/>
      <c r="K362" s="112"/>
      <c r="L362" s="113"/>
      <c r="M362" s="113"/>
      <c r="N362" s="113"/>
      <c r="O362" s="113"/>
    </row>
    <row r="363" spans="1:15" ht="17.25">
      <c r="A363" s="108" t="s">
        <v>462</v>
      </c>
      <c r="B363" s="109">
        <v>-23.39196</v>
      </c>
      <c r="C363" s="110">
        <f t="shared" si="25"/>
        <v>-23.523656734800003</v>
      </c>
      <c r="D363" s="111">
        <f t="shared" si="26"/>
        <v>-23.646932363999998</v>
      </c>
      <c r="E363" s="111">
        <f t="shared" si="27"/>
        <v>-23.768570556</v>
      </c>
      <c r="F363" s="111">
        <f t="shared" si="28"/>
        <v>-23.880851963999998</v>
      </c>
      <c r="G363" s="111">
        <f t="shared" si="29"/>
        <v>-23.979098196</v>
      </c>
      <c r="H363" s="112"/>
      <c r="I363" s="112"/>
      <c r="J363" s="112"/>
      <c r="K363" s="112"/>
      <c r="L363" s="113"/>
      <c r="M363" s="113"/>
      <c r="N363" s="113"/>
      <c r="O363" s="113"/>
    </row>
    <row r="364" spans="1:15" ht="17.25">
      <c r="A364" s="108" t="s">
        <v>463</v>
      </c>
      <c r="B364" s="109">
        <v>-23.36113</v>
      </c>
      <c r="C364" s="110">
        <f t="shared" si="25"/>
        <v>-23.492653161899998</v>
      </c>
      <c r="D364" s="111">
        <f t="shared" si="26"/>
        <v>-23.615766317</v>
      </c>
      <c r="E364" s="111">
        <f t="shared" si="27"/>
        <v>-23.737244193</v>
      </c>
      <c r="F364" s="111">
        <f t="shared" si="28"/>
        <v>-23.849377617</v>
      </c>
      <c r="G364" s="111">
        <f t="shared" si="29"/>
        <v>-23.947494362999997</v>
      </c>
      <c r="H364" s="112"/>
      <c r="I364" s="112"/>
      <c r="J364" s="112"/>
      <c r="K364" s="112"/>
      <c r="L364" s="113"/>
      <c r="M364" s="113"/>
      <c r="N364" s="113"/>
      <c r="O364" s="113"/>
    </row>
    <row r="365" spans="1:15" ht="17.25">
      <c r="A365" s="108" t="s">
        <v>464</v>
      </c>
      <c r="B365" s="109">
        <v>-23.32248</v>
      </c>
      <c r="C365" s="110">
        <f t="shared" si="25"/>
        <v>-23.4537855624</v>
      </c>
      <c r="D365" s="111">
        <f t="shared" si="26"/>
        <v>-23.576695031999996</v>
      </c>
      <c r="E365" s="111">
        <f t="shared" si="27"/>
        <v>-23.697971927999998</v>
      </c>
      <c r="F365" s="111">
        <f t="shared" si="28"/>
        <v>-23.809919832</v>
      </c>
      <c r="G365" s="111">
        <f t="shared" si="29"/>
        <v>-23.907874247999995</v>
      </c>
      <c r="H365" s="112"/>
      <c r="I365" s="112"/>
      <c r="J365" s="112"/>
      <c r="K365" s="112"/>
      <c r="L365" s="113"/>
      <c r="M365" s="113"/>
      <c r="N365" s="113"/>
      <c r="O365" s="113"/>
    </row>
    <row r="366" spans="1:15" ht="17.25">
      <c r="A366" s="108" t="s">
        <v>465</v>
      </c>
      <c r="B366" s="109">
        <v>-23.27603</v>
      </c>
      <c r="C366" s="110">
        <f t="shared" si="25"/>
        <v>-23.4070740489</v>
      </c>
      <c r="D366" s="111">
        <f t="shared" si="26"/>
        <v>-23.529738726999998</v>
      </c>
      <c r="E366" s="111">
        <f t="shared" si="27"/>
        <v>-23.650774082999998</v>
      </c>
      <c r="F366" s="111">
        <f t="shared" si="28"/>
        <v>-23.762499026999997</v>
      </c>
      <c r="G366" s="111">
        <f t="shared" si="29"/>
        <v>-23.860258352999995</v>
      </c>
      <c r="H366" s="112"/>
      <c r="I366" s="112"/>
      <c r="J366" s="112"/>
      <c r="K366" s="112"/>
      <c r="L366" s="113"/>
      <c r="M366" s="113"/>
      <c r="N366" s="113"/>
      <c r="O366" s="113"/>
    </row>
    <row r="367" spans="1:15" ht="17.25">
      <c r="A367" s="108" t="s">
        <v>466</v>
      </c>
      <c r="B367" s="109">
        <v>-23.22179</v>
      </c>
      <c r="C367" s="110">
        <f t="shared" si="25"/>
        <v>-23.3525286777</v>
      </c>
      <c r="D367" s="111">
        <f t="shared" si="26"/>
        <v>-23.474907510999998</v>
      </c>
      <c r="E367" s="111">
        <f t="shared" si="27"/>
        <v>-23.595660819</v>
      </c>
      <c r="F367" s="111">
        <f t="shared" si="28"/>
        <v>-23.707125410999996</v>
      </c>
      <c r="G367" s="111">
        <f t="shared" si="29"/>
        <v>-23.804656928999997</v>
      </c>
      <c r="H367" s="112"/>
      <c r="I367" s="112"/>
      <c r="J367" s="112"/>
      <c r="K367" s="112"/>
      <c r="L367" s="113"/>
      <c r="M367" s="113"/>
      <c r="N367" s="113"/>
      <c r="O367" s="113"/>
    </row>
    <row r="368" spans="1:15" ht="17.25">
      <c r="A368" s="108" t="s">
        <v>467</v>
      </c>
      <c r="B368" s="109">
        <v>-23.15979</v>
      </c>
      <c r="C368" s="110">
        <f t="shared" si="25"/>
        <v>-23.2901796177</v>
      </c>
      <c r="D368" s="111">
        <f t="shared" si="26"/>
        <v>-23.412231711</v>
      </c>
      <c r="E368" s="111">
        <f t="shared" si="27"/>
        <v>-23.532662619</v>
      </c>
      <c r="F368" s="111">
        <f t="shared" si="28"/>
        <v>-23.643829610999997</v>
      </c>
      <c r="G368" s="111">
        <f t="shared" si="29"/>
        <v>-23.741100729</v>
      </c>
      <c r="H368" s="112"/>
      <c r="I368" s="112"/>
      <c r="J368" s="112"/>
      <c r="K368" s="112"/>
      <c r="L368" s="113"/>
      <c r="M368" s="113"/>
      <c r="N368" s="113"/>
      <c r="O368" s="113"/>
    </row>
    <row r="369" spans="1:15" ht="17.25">
      <c r="A369" s="108" t="s">
        <v>468</v>
      </c>
      <c r="B369" s="109">
        <v>-23.09006</v>
      </c>
      <c r="C369" s="110">
        <f t="shared" si="25"/>
        <v>-23.2200570378</v>
      </c>
      <c r="D369" s="111">
        <f t="shared" si="26"/>
        <v>-23.341741654</v>
      </c>
      <c r="E369" s="111">
        <f t="shared" si="27"/>
        <v>-23.461809966</v>
      </c>
      <c r="F369" s="111">
        <f t="shared" si="28"/>
        <v>-23.572642253999998</v>
      </c>
      <c r="G369" s="111">
        <f t="shared" si="29"/>
        <v>-23.669620505999998</v>
      </c>
      <c r="H369" s="112"/>
      <c r="I369" s="112"/>
      <c r="J369" s="112"/>
      <c r="K369" s="112"/>
      <c r="L369" s="113"/>
      <c r="M369" s="113"/>
      <c r="N369" s="113"/>
      <c r="O369" s="113"/>
    </row>
    <row r="370" spans="1:15" ht="17.25">
      <c r="A370" s="114"/>
      <c r="B370" s="113"/>
      <c r="C370" s="114"/>
      <c r="D370" s="113"/>
      <c r="E370" s="113"/>
      <c r="F370" s="113"/>
      <c r="G370" s="113"/>
      <c r="H370" s="113"/>
      <c r="I370" s="113"/>
      <c r="J370" s="113"/>
      <c r="K370" s="113"/>
      <c r="L370" s="113"/>
      <c r="M370" s="113"/>
      <c r="N370" s="113"/>
      <c r="O370" s="113"/>
    </row>
    <row r="371" spans="1:15" ht="15.75">
      <c r="A371" s="113"/>
      <c r="B371" s="113"/>
      <c r="C371" s="113"/>
      <c r="D371" s="113"/>
      <c r="E371" s="113"/>
      <c r="F371" s="113"/>
      <c r="G371" s="113"/>
      <c r="H371" s="113"/>
      <c r="I371" s="113"/>
      <c r="J371" s="113"/>
      <c r="K371" s="113"/>
      <c r="L371" s="113"/>
      <c r="M371" s="113"/>
      <c r="N371" s="113"/>
      <c r="O371" s="113"/>
    </row>
  </sheetData>
  <sheetProtection sheet="1" objects="1" scenarios="1" selectLockedCells="1" selectUnlockedCells="1"/>
  <mergeCells count="20">
    <mergeCell ref="H319:J319"/>
    <mergeCell ref="H23:J23"/>
    <mergeCell ref="H53:J53"/>
    <mergeCell ref="H35:J35"/>
    <mergeCell ref="H36:J36"/>
    <mergeCell ref="H38:J38"/>
    <mergeCell ref="H316:J316"/>
    <mergeCell ref="H130:J130"/>
    <mergeCell ref="H222:J222"/>
    <mergeCell ref="H63:I63"/>
    <mergeCell ref="H83:J84"/>
    <mergeCell ref="H176:J177"/>
    <mergeCell ref="H269:J270"/>
    <mergeCell ref="H359:J360"/>
    <mergeCell ref="H329:J329"/>
    <mergeCell ref="H299:J299"/>
    <mergeCell ref="H146:J146"/>
    <mergeCell ref="H116:J116"/>
    <mergeCell ref="H206:J206"/>
    <mergeCell ref="H236:J236"/>
  </mergeCells>
  <printOptions/>
  <pageMargins left="0.7" right="0.7" top="0.787401575" bottom="0.7874015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R252"/>
  <sheetViews>
    <sheetView zoomScalePageLayoutView="0" workbookViewId="0" topLeftCell="A1">
      <selection activeCell="N2" sqref="N2"/>
    </sheetView>
  </sheetViews>
  <sheetFormatPr defaultColWidth="11.57421875" defaultRowHeight="15"/>
  <cols>
    <col min="1" max="1" width="22.7109375" style="134" customWidth="1"/>
    <col min="2" max="2" width="17.140625" style="134" customWidth="1"/>
    <col min="3" max="3" width="11.57421875" style="136" customWidth="1"/>
    <col min="4" max="8" width="11.57421875" style="134" customWidth="1"/>
    <col min="9" max="9" width="13.28125" style="134" customWidth="1"/>
    <col min="10" max="11" width="11.57421875" style="134" customWidth="1"/>
    <col min="12" max="12" width="4.00390625" style="134" customWidth="1"/>
    <col min="13" max="16384" width="11.57421875" style="134" customWidth="1"/>
  </cols>
  <sheetData>
    <row r="1" spans="1:10" s="132" customFormat="1" ht="36" customHeight="1">
      <c r="A1" s="160" t="s">
        <v>749</v>
      </c>
      <c r="B1" s="160"/>
      <c r="C1" s="161"/>
      <c r="D1" s="161"/>
      <c r="E1" s="161"/>
      <c r="F1" s="162"/>
      <c r="G1" s="162"/>
      <c r="H1" s="162"/>
      <c r="I1" s="133"/>
      <c r="J1" s="133"/>
    </row>
    <row r="2" spans="1:12" s="132" customFormat="1" ht="131.25" customHeight="1">
      <c r="A2" s="268" t="s">
        <v>1046</v>
      </c>
      <c r="B2" s="269"/>
      <c r="C2" s="269"/>
      <c r="D2" s="269"/>
      <c r="E2" s="269"/>
      <c r="F2" s="269"/>
      <c r="G2" s="269"/>
      <c r="H2" s="269"/>
      <c r="I2" s="269"/>
      <c r="J2" s="269"/>
      <c r="K2" s="269"/>
      <c r="L2" s="269"/>
    </row>
    <row r="3" spans="1:17" ht="84.75" customHeight="1">
      <c r="A3" s="240" t="s">
        <v>1044</v>
      </c>
      <c r="B3" s="243" t="s">
        <v>1043</v>
      </c>
      <c r="C3" s="266" t="s">
        <v>1045</v>
      </c>
      <c r="D3" s="267"/>
      <c r="E3" s="267"/>
      <c r="F3" s="267"/>
      <c r="G3" s="267"/>
      <c r="H3" s="267"/>
      <c r="I3" s="267"/>
      <c r="J3" s="267"/>
      <c r="K3" s="267"/>
      <c r="L3" s="267"/>
      <c r="M3" s="267"/>
      <c r="N3" s="267"/>
      <c r="P3" s="242"/>
      <c r="Q3" s="242"/>
    </row>
    <row r="4" spans="2:18" ht="32.25" customHeight="1">
      <c r="B4" s="169"/>
      <c r="C4" s="135" t="s">
        <v>504</v>
      </c>
      <c r="R4" s="239"/>
    </row>
    <row r="5" spans="1:6" ht="17.25">
      <c r="A5" s="210" t="s">
        <v>782</v>
      </c>
      <c r="B5" s="211">
        <v>-23.2010104056</v>
      </c>
      <c r="C5" s="216" t="s">
        <v>505</v>
      </c>
      <c r="D5" s="210"/>
      <c r="E5" s="213"/>
      <c r="F5" s="213"/>
    </row>
    <row r="6" spans="1:6" ht="17.25">
      <c r="A6" s="210" t="s">
        <v>783</v>
      </c>
      <c r="B6" s="211">
        <v>-23.121263946600003</v>
      </c>
      <c r="C6" s="216" t="s">
        <v>506</v>
      </c>
      <c r="D6" s="210"/>
      <c r="E6" s="213"/>
      <c r="F6" s="213"/>
    </row>
    <row r="7" spans="1:6" ht="17.25">
      <c r="A7" s="210" t="s">
        <v>784</v>
      </c>
      <c r="B7" s="211">
        <v>-23.0338344744</v>
      </c>
      <c r="C7" s="216" t="s">
        <v>1020</v>
      </c>
      <c r="D7" s="210"/>
      <c r="E7" s="213"/>
      <c r="F7" s="213"/>
    </row>
    <row r="8" spans="1:6" ht="17.25">
      <c r="A8" s="210" t="s">
        <v>785</v>
      </c>
      <c r="B8" s="211">
        <v>-22.9387521579</v>
      </c>
      <c r="C8" s="216" t="s">
        <v>507</v>
      </c>
      <c r="D8" s="210"/>
      <c r="E8" s="213"/>
      <c r="F8" s="213"/>
    </row>
    <row r="9" spans="1:6" ht="17.25">
      <c r="A9" s="210" t="s">
        <v>786</v>
      </c>
      <c r="B9" s="211">
        <v>-22.8360773349</v>
      </c>
      <c r="C9" s="216" t="s">
        <v>508</v>
      </c>
      <c r="D9" s="210"/>
      <c r="E9" s="213"/>
      <c r="F9" s="213"/>
    </row>
    <row r="10" spans="1:6" ht="17.25">
      <c r="A10" s="210" t="s">
        <v>787</v>
      </c>
      <c r="B10" s="211">
        <v>-22.7258502306</v>
      </c>
      <c r="C10" s="216" t="s">
        <v>509</v>
      </c>
      <c r="D10" s="210"/>
      <c r="E10" s="213"/>
      <c r="F10" s="213"/>
    </row>
    <row r="11" spans="1:6" ht="17.25">
      <c r="A11" s="210" t="s">
        <v>788</v>
      </c>
      <c r="B11" s="211">
        <v>-22.608141239100004</v>
      </c>
      <c r="C11" s="216" t="s">
        <v>510</v>
      </c>
      <c r="D11" s="210"/>
      <c r="E11" s="213"/>
      <c r="F11" s="213"/>
    </row>
    <row r="12" spans="1:6" ht="17.25">
      <c r="A12" s="210" t="s">
        <v>789</v>
      </c>
      <c r="B12" s="211">
        <v>-22.4829905856</v>
      </c>
      <c r="C12" s="216" t="s">
        <v>511</v>
      </c>
      <c r="D12" s="210"/>
      <c r="E12" s="213"/>
      <c r="F12" s="213"/>
    </row>
    <row r="13" spans="1:6" ht="17.25">
      <c r="A13" s="210" t="s">
        <v>790</v>
      </c>
      <c r="B13" s="211">
        <v>-22.3504586079</v>
      </c>
      <c r="C13" s="216" t="s">
        <v>512</v>
      </c>
      <c r="D13" s="210"/>
      <c r="E13" s="213"/>
      <c r="F13" s="213"/>
    </row>
    <row r="14" spans="1:6" ht="17.25">
      <c r="A14" s="210" t="s">
        <v>791</v>
      </c>
      <c r="B14" s="211">
        <v>-22.2106257564</v>
      </c>
      <c r="C14" s="216" t="s">
        <v>513</v>
      </c>
      <c r="D14" s="210"/>
      <c r="E14" s="213"/>
      <c r="F14" s="213"/>
    </row>
    <row r="15" spans="1:6" ht="17.25">
      <c r="A15" s="210" t="s">
        <v>792</v>
      </c>
      <c r="B15" s="211">
        <v>-22.0635523689</v>
      </c>
      <c r="C15" s="216" t="s">
        <v>514</v>
      </c>
      <c r="D15" s="210"/>
      <c r="E15" s="213"/>
      <c r="F15" s="213"/>
    </row>
    <row r="16" spans="1:6" ht="17.25">
      <c r="A16" s="210" t="s">
        <v>793</v>
      </c>
      <c r="B16" s="211">
        <v>-21.909308839500003</v>
      </c>
      <c r="C16" s="216" t="s">
        <v>515</v>
      </c>
      <c r="D16" s="210"/>
      <c r="E16" s="213"/>
      <c r="F16" s="213"/>
    </row>
    <row r="17" spans="1:6" ht="17.25">
      <c r="A17" s="210" t="s">
        <v>794</v>
      </c>
      <c r="B17" s="211">
        <v>-21.747955506</v>
      </c>
      <c r="C17" s="216" t="s">
        <v>516</v>
      </c>
      <c r="D17" s="210"/>
      <c r="E17" s="213"/>
      <c r="F17" s="213"/>
    </row>
    <row r="18" spans="1:6" ht="17.25">
      <c r="A18" s="210" t="s">
        <v>795</v>
      </c>
      <c r="B18" s="211">
        <v>-21.4042814535</v>
      </c>
      <c r="C18" s="216" t="s">
        <v>517</v>
      </c>
      <c r="D18" s="210"/>
      <c r="E18" s="213"/>
      <c r="F18" s="213"/>
    </row>
    <row r="19" spans="1:6" ht="17.25">
      <c r="A19" s="210" t="s">
        <v>796</v>
      </c>
      <c r="B19" s="211">
        <v>-21.0331838709</v>
      </c>
      <c r="C19" s="216" t="s">
        <v>518</v>
      </c>
      <c r="D19" s="210"/>
      <c r="E19" s="213"/>
      <c r="F19" s="213"/>
    </row>
    <row r="20" spans="1:6" ht="17.25">
      <c r="A20" s="210" t="s">
        <v>797</v>
      </c>
      <c r="B20" s="211">
        <v>-20.8375787796</v>
      </c>
      <c r="C20" s="216" t="s">
        <v>519</v>
      </c>
      <c r="D20" s="210"/>
      <c r="E20" s="213"/>
      <c r="F20" s="213"/>
    </row>
    <row r="21" spans="1:6" ht="17.25">
      <c r="A21" s="210" t="s">
        <v>798</v>
      </c>
      <c r="B21" s="211">
        <v>-20.4266884179</v>
      </c>
      <c r="C21" s="216" t="s">
        <v>520</v>
      </c>
      <c r="D21" s="210"/>
      <c r="E21" s="213"/>
      <c r="F21" s="213"/>
    </row>
    <row r="22" spans="1:6" ht="17.25">
      <c r="A22" s="210" t="s">
        <v>799</v>
      </c>
      <c r="B22" s="211">
        <v>-20.2116143298</v>
      </c>
      <c r="C22" s="216" t="s">
        <v>521</v>
      </c>
      <c r="D22" s="210"/>
      <c r="E22" s="213"/>
      <c r="F22" s="213"/>
    </row>
    <row r="23" spans="1:6" ht="17.25">
      <c r="A23" s="210" t="s">
        <v>800</v>
      </c>
      <c r="B23" s="211">
        <v>-19.5289424043</v>
      </c>
      <c r="C23" s="216" t="s">
        <v>522</v>
      </c>
      <c r="D23" s="210"/>
      <c r="E23" s="213"/>
      <c r="F23" s="213"/>
    </row>
    <row r="24" spans="1:6" ht="17.25">
      <c r="A24" s="210" t="s">
        <v>801</v>
      </c>
      <c r="B24" s="211">
        <v>-19.2892303812</v>
      </c>
      <c r="C24" s="216" t="s">
        <v>523</v>
      </c>
      <c r="D24" s="210"/>
      <c r="E24" s="213"/>
      <c r="F24" s="213"/>
    </row>
    <row r="25" spans="1:6" ht="17.25">
      <c r="A25" s="210" t="s">
        <v>802</v>
      </c>
      <c r="B25" s="211">
        <v>-19.0435951974</v>
      </c>
      <c r="C25" s="216" t="s">
        <v>524</v>
      </c>
      <c r="D25" s="210"/>
      <c r="E25" s="213"/>
      <c r="F25" s="213"/>
    </row>
    <row r="26" spans="1:6" ht="17.25">
      <c r="A26" s="210" t="s">
        <v>803</v>
      </c>
      <c r="B26" s="211">
        <v>-18.7921575285</v>
      </c>
      <c r="C26" s="216" t="s">
        <v>525</v>
      </c>
      <c r="D26" s="210"/>
      <c r="E26" s="213"/>
      <c r="F26" s="213"/>
    </row>
    <row r="27" spans="1:6" ht="17.25">
      <c r="A27" s="210" t="s">
        <v>804</v>
      </c>
      <c r="B27" s="211">
        <v>-18.5349978249</v>
      </c>
      <c r="C27" s="216" t="s">
        <v>526</v>
      </c>
      <c r="D27" s="210"/>
      <c r="E27" s="213"/>
      <c r="F27" s="213"/>
    </row>
    <row r="28" spans="1:6" ht="17.25">
      <c r="A28" s="210" t="s">
        <v>805</v>
      </c>
      <c r="B28" s="211">
        <v>-18.003995015999998</v>
      </c>
      <c r="C28" s="216" t="s">
        <v>527</v>
      </c>
      <c r="D28" s="210"/>
      <c r="E28" s="213"/>
      <c r="F28" s="213"/>
    </row>
    <row r="29" spans="1:6" ht="17.25">
      <c r="A29" s="210" t="s">
        <v>806</v>
      </c>
      <c r="B29" s="211">
        <v>-17.730363093</v>
      </c>
      <c r="C29" s="216" t="s">
        <v>528</v>
      </c>
      <c r="D29" s="210"/>
      <c r="E29" s="213"/>
      <c r="F29" s="213"/>
    </row>
    <row r="30" spans="1:9" ht="17.25">
      <c r="A30" s="212"/>
      <c r="B30" s="241"/>
      <c r="C30" s="214"/>
      <c r="D30" s="214"/>
      <c r="E30" s="214"/>
      <c r="F30" s="237"/>
      <c r="G30" s="238"/>
      <c r="H30" s="238"/>
      <c r="I30" s="238"/>
    </row>
    <row r="31" spans="1:6" ht="24.75" customHeight="1">
      <c r="A31" s="210"/>
      <c r="B31" s="211"/>
      <c r="C31" s="215" t="s">
        <v>529</v>
      </c>
      <c r="D31" s="213"/>
      <c r="E31" s="213"/>
      <c r="F31" s="213"/>
    </row>
    <row r="32" spans="1:6" ht="17.25">
      <c r="A32" s="210" t="s">
        <v>807</v>
      </c>
      <c r="B32" s="211">
        <v>-16.878312906599998</v>
      </c>
      <c r="C32" s="216" t="s">
        <v>530</v>
      </c>
      <c r="D32" s="213"/>
      <c r="E32" s="213"/>
      <c r="F32" s="213"/>
    </row>
    <row r="33" spans="1:6" ht="17.25">
      <c r="A33" s="210" t="s">
        <v>808</v>
      </c>
      <c r="B33" s="211">
        <v>-16.5842868072</v>
      </c>
      <c r="C33" s="216" t="s">
        <v>531</v>
      </c>
      <c r="D33" s="213"/>
      <c r="E33" s="213"/>
      <c r="F33" s="213"/>
    </row>
    <row r="34" spans="1:6" ht="17.25">
      <c r="A34" s="210" t="s">
        <v>809</v>
      </c>
      <c r="B34" s="211">
        <v>-16.2854537964</v>
      </c>
      <c r="C34" s="216" t="s">
        <v>532</v>
      </c>
      <c r="D34" s="213"/>
      <c r="E34" s="213"/>
      <c r="F34" s="213"/>
    </row>
    <row r="35" spans="1:6" ht="17.25">
      <c r="A35" s="210" t="s">
        <v>810</v>
      </c>
      <c r="B35" s="211">
        <v>-15.981924493500001</v>
      </c>
      <c r="C35" s="216" t="s">
        <v>533</v>
      </c>
      <c r="D35" s="213"/>
      <c r="E35" s="213"/>
      <c r="F35" s="213"/>
    </row>
    <row r="36" spans="1:6" ht="17.25">
      <c r="A36" s="210" t="s">
        <v>811</v>
      </c>
      <c r="B36" s="211">
        <v>-15.044355531899999</v>
      </c>
      <c r="C36" s="216" t="s">
        <v>534</v>
      </c>
      <c r="D36" s="213"/>
      <c r="E36" s="213"/>
      <c r="F36" s="213"/>
    </row>
    <row r="37" spans="1:6" ht="17.25">
      <c r="A37" s="210" t="s">
        <v>812</v>
      </c>
      <c r="B37" s="211">
        <v>-14.723227704000001</v>
      </c>
      <c r="C37" s="216" t="s">
        <v>535</v>
      </c>
      <c r="D37" s="213"/>
      <c r="E37" s="213"/>
      <c r="F37" s="213"/>
    </row>
    <row r="38" spans="1:6" ht="17.25">
      <c r="A38" s="210" t="s">
        <v>813</v>
      </c>
      <c r="B38" s="211">
        <v>-13.3988934444</v>
      </c>
      <c r="C38" s="216" t="s">
        <v>536</v>
      </c>
      <c r="D38" s="213"/>
      <c r="E38" s="213"/>
      <c r="F38" s="213"/>
    </row>
    <row r="39" spans="1:6" ht="17.25">
      <c r="A39" s="210" t="s">
        <v>814</v>
      </c>
      <c r="B39" s="211">
        <v>-12.7144918353</v>
      </c>
      <c r="C39" s="216" t="s">
        <v>537</v>
      </c>
      <c r="D39" s="213"/>
      <c r="E39" s="213"/>
      <c r="F39" s="213"/>
    </row>
    <row r="40" spans="1:6" ht="17.25">
      <c r="A40" s="210" t="s">
        <v>815</v>
      </c>
      <c r="B40" s="211">
        <v>-10.2182567115</v>
      </c>
      <c r="C40" s="216" t="s">
        <v>538</v>
      </c>
      <c r="D40" s="213"/>
      <c r="E40" s="213"/>
      <c r="F40" s="213"/>
    </row>
    <row r="41" spans="1:6" ht="17.25">
      <c r="A41" s="210" t="s">
        <v>816</v>
      </c>
      <c r="B41" s="211">
        <v>-9.8503067508</v>
      </c>
      <c r="C41" s="216" t="s">
        <v>539</v>
      </c>
      <c r="D41" s="213"/>
      <c r="E41" s="213"/>
      <c r="F41" s="213"/>
    </row>
    <row r="42" spans="1:6" ht="17.25">
      <c r="A42" s="210" t="s">
        <v>817</v>
      </c>
      <c r="B42" s="211">
        <v>-8.7318249522</v>
      </c>
      <c r="C42" s="216" t="s">
        <v>540</v>
      </c>
      <c r="D42" s="213"/>
      <c r="E42" s="213"/>
      <c r="F42" s="213"/>
    </row>
    <row r="43" spans="1:9" ht="17.25">
      <c r="A43" s="212"/>
      <c r="B43" s="241"/>
      <c r="C43" s="214"/>
      <c r="D43" s="214"/>
      <c r="E43" s="214"/>
      <c r="F43" s="237"/>
      <c r="G43" s="238"/>
      <c r="H43" s="238"/>
      <c r="I43" s="238"/>
    </row>
    <row r="44" spans="1:6" ht="18.75">
      <c r="A44" s="210"/>
      <c r="B44" s="211"/>
      <c r="C44" s="215" t="s">
        <v>541</v>
      </c>
      <c r="D44" s="213"/>
      <c r="E44" s="213"/>
      <c r="F44" s="213"/>
    </row>
    <row r="45" spans="1:6" ht="17.25">
      <c r="A45" s="210" t="s">
        <v>818</v>
      </c>
      <c r="B45" s="211">
        <v>-7.5937434249</v>
      </c>
      <c r="C45" s="216" t="s">
        <v>542</v>
      </c>
      <c r="D45" s="213"/>
      <c r="E45" s="213"/>
      <c r="F45" s="213"/>
    </row>
    <row r="46" spans="1:6" ht="17.25">
      <c r="A46" s="210" t="s">
        <v>819</v>
      </c>
      <c r="B46" s="211">
        <v>-5.661636562200001</v>
      </c>
      <c r="C46" s="216" t="s">
        <v>543</v>
      </c>
      <c r="D46" s="213"/>
      <c r="E46" s="213"/>
      <c r="F46" s="213"/>
    </row>
    <row r="47" spans="1:6" ht="17.25">
      <c r="A47" s="210" t="s">
        <v>820</v>
      </c>
      <c r="B47" s="211">
        <v>-5.2709191383</v>
      </c>
      <c r="C47" s="216" t="s">
        <v>544</v>
      </c>
      <c r="D47" s="213"/>
      <c r="E47" s="213"/>
      <c r="F47" s="213"/>
    </row>
    <row r="48" spans="1:6" ht="17.25">
      <c r="A48" s="210" t="s">
        <v>821</v>
      </c>
      <c r="B48" s="211">
        <v>-4.486115430000001</v>
      </c>
      <c r="C48" s="216" t="s">
        <v>545</v>
      </c>
      <c r="D48" s="213"/>
      <c r="E48" s="213"/>
      <c r="F48" s="213"/>
    </row>
    <row r="49" spans="1:6" ht="17.25">
      <c r="A49" s="210" t="s">
        <v>822</v>
      </c>
      <c r="B49" s="211">
        <v>-3.302086668</v>
      </c>
      <c r="C49" s="216" t="s">
        <v>546</v>
      </c>
      <c r="D49" s="213"/>
      <c r="E49" s="213"/>
      <c r="F49" s="213"/>
    </row>
    <row r="50" spans="1:6" ht="17.25">
      <c r="A50" s="210" t="s">
        <v>823</v>
      </c>
      <c r="B50" s="211">
        <v>-2.1125470536</v>
      </c>
      <c r="C50" s="216" t="s">
        <v>547</v>
      </c>
      <c r="D50" s="213"/>
      <c r="E50" s="213"/>
      <c r="F50" s="213"/>
    </row>
    <row r="51" spans="1:6" ht="17.25">
      <c r="A51" s="210" t="s">
        <v>824</v>
      </c>
      <c r="B51" s="211">
        <v>-1.3178982276</v>
      </c>
      <c r="C51" s="216" t="s">
        <v>548</v>
      </c>
      <c r="D51" s="213"/>
      <c r="E51" s="213"/>
      <c r="F51" s="213"/>
    </row>
    <row r="52" spans="1:6" ht="17.25">
      <c r="A52" s="210" t="s">
        <v>825</v>
      </c>
      <c r="B52" s="211">
        <v>-0.9203928012000001</v>
      </c>
      <c r="C52" s="216" t="s">
        <v>549</v>
      </c>
      <c r="D52" s="213"/>
      <c r="E52" s="213"/>
      <c r="F52" s="213"/>
    </row>
    <row r="53" spans="1:6" ht="17.25">
      <c r="A53" s="210" t="s">
        <v>826</v>
      </c>
      <c r="B53" s="211">
        <v>-0.5229074874</v>
      </c>
      <c r="C53" s="216" t="s">
        <v>550</v>
      </c>
      <c r="D53" s="213"/>
      <c r="E53" s="213"/>
      <c r="F53" s="213"/>
    </row>
    <row r="54" spans="1:6" ht="17.25">
      <c r="A54" s="210" t="s">
        <v>827</v>
      </c>
      <c r="B54" s="211">
        <v>0.2716508319</v>
      </c>
      <c r="C54" s="216" t="s">
        <v>551</v>
      </c>
      <c r="D54" s="213"/>
      <c r="E54" s="213"/>
      <c r="F54" s="213"/>
    </row>
    <row r="55" spans="1:6" ht="17.25">
      <c r="A55" s="210" t="s">
        <v>828</v>
      </c>
      <c r="B55" s="211">
        <v>1.4610597144</v>
      </c>
      <c r="C55" s="216" t="s">
        <v>552</v>
      </c>
      <c r="D55" s="213"/>
      <c r="E55" s="213"/>
      <c r="F55" s="213"/>
    </row>
    <row r="56" spans="1:6" ht="17.25">
      <c r="A56" s="210" t="s">
        <v>829</v>
      </c>
      <c r="B56" s="211">
        <v>1.8565035992999999</v>
      </c>
      <c r="C56" s="216" t="s">
        <v>553</v>
      </c>
      <c r="D56" s="213"/>
      <c r="E56" s="213"/>
      <c r="F56" s="213"/>
    </row>
    <row r="57" spans="1:6" ht="17.25">
      <c r="A57" s="210" t="s">
        <v>830</v>
      </c>
      <c r="B57" s="211">
        <v>2.2512837684</v>
      </c>
      <c r="C57" s="216" t="s">
        <v>554</v>
      </c>
      <c r="D57" s="213"/>
      <c r="E57" s="213"/>
      <c r="F57" s="213"/>
    </row>
    <row r="58" spans="1:6" ht="17.25">
      <c r="A58" s="210" t="s">
        <v>831</v>
      </c>
      <c r="B58" s="211">
        <v>3.4306162383000003</v>
      </c>
      <c r="C58" s="216" t="s">
        <v>555</v>
      </c>
      <c r="D58" s="213"/>
      <c r="E58" s="213"/>
      <c r="F58" s="213"/>
    </row>
    <row r="59" spans="1:6" ht="17.25">
      <c r="A59" s="210" t="s">
        <v>832</v>
      </c>
      <c r="B59" s="211">
        <v>4.2116890593</v>
      </c>
      <c r="C59" s="216" t="s">
        <v>556</v>
      </c>
      <c r="D59" s="213"/>
      <c r="E59" s="213"/>
      <c r="F59" s="213"/>
    </row>
    <row r="60" spans="1:9" ht="17.25">
      <c r="A60" s="212"/>
      <c r="B60" s="241"/>
      <c r="C60" s="214"/>
      <c r="D60" s="214"/>
      <c r="E60" s="214"/>
      <c r="F60" s="237"/>
      <c r="G60" s="238"/>
      <c r="H60" s="238"/>
      <c r="I60" s="238"/>
    </row>
    <row r="61" spans="1:6" ht="24" customHeight="1">
      <c r="A61" s="210"/>
      <c r="B61" s="211"/>
      <c r="C61" s="215" t="s">
        <v>557</v>
      </c>
      <c r="D61" s="213"/>
      <c r="E61" s="213"/>
      <c r="F61" s="213"/>
    </row>
    <row r="62" spans="1:6" ht="17.25">
      <c r="A62" s="210" t="s">
        <v>833</v>
      </c>
      <c r="B62" s="211">
        <v>5.757905522100001</v>
      </c>
      <c r="C62" s="216" t="s">
        <v>558</v>
      </c>
      <c r="D62" s="213"/>
      <c r="E62" s="213"/>
      <c r="F62" s="213"/>
    </row>
    <row r="63" spans="1:6" ht="17.25">
      <c r="A63" s="210" t="s">
        <v>834</v>
      </c>
      <c r="B63" s="211">
        <v>6.1405477370999995</v>
      </c>
      <c r="C63" s="216" t="s">
        <v>559</v>
      </c>
      <c r="D63" s="213"/>
      <c r="E63" s="213"/>
      <c r="F63" s="213"/>
    </row>
    <row r="64" spans="1:6" ht="17.25">
      <c r="A64" s="210" t="s">
        <v>835</v>
      </c>
      <c r="B64" s="211">
        <v>6.521440155900001</v>
      </c>
      <c r="C64" s="216" t="s">
        <v>560</v>
      </c>
      <c r="D64" s="213"/>
      <c r="E64" s="213"/>
      <c r="F64" s="213"/>
    </row>
    <row r="65" spans="1:6" ht="17.25">
      <c r="A65" s="210" t="s">
        <v>836</v>
      </c>
      <c r="B65" s="211">
        <v>6.900462102900001</v>
      </c>
      <c r="C65" s="216" t="s">
        <v>561</v>
      </c>
      <c r="D65" s="213"/>
      <c r="E65" s="213"/>
      <c r="F65" s="213"/>
    </row>
    <row r="66" spans="1:6" ht="17.25">
      <c r="A66" s="210" t="s">
        <v>837</v>
      </c>
      <c r="B66" s="211">
        <v>7.277523071400001</v>
      </c>
      <c r="C66" s="216" t="s">
        <v>562</v>
      </c>
      <c r="D66" s="213"/>
      <c r="E66" s="213"/>
      <c r="F66" s="213"/>
    </row>
    <row r="67" spans="1:6" ht="17.25">
      <c r="A67" s="210" t="s">
        <v>838</v>
      </c>
      <c r="B67" s="211">
        <v>7.652512442100001</v>
      </c>
      <c r="C67" s="216" t="s">
        <v>563</v>
      </c>
      <c r="D67" s="213"/>
      <c r="E67" s="213"/>
      <c r="F67" s="213"/>
    </row>
    <row r="68" spans="1:6" ht="17.25">
      <c r="A68" s="210" t="s">
        <v>839</v>
      </c>
      <c r="B68" s="211">
        <v>8.025329652</v>
      </c>
      <c r="C68" s="216" t="s">
        <v>564</v>
      </c>
      <c r="D68" s="213"/>
      <c r="E68" s="213"/>
      <c r="F68" s="213"/>
    </row>
    <row r="69" spans="1:6" ht="17.25">
      <c r="A69" s="210" t="s">
        <v>840</v>
      </c>
      <c r="B69" s="211">
        <v>8.395884194399999</v>
      </c>
      <c r="C69" s="216" t="s">
        <v>565</v>
      </c>
      <c r="D69" s="213"/>
      <c r="E69" s="213"/>
      <c r="F69" s="213"/>
    </row>
    <row r="70" spans="1:6" ht="17.25">
      <c r="A70" s="210" t="s">
        <v>841</v>
      </c>
      <c r="B70" s="211">
        <v>8.7640553937</v>
      </c>
      <c r="C70" s="216" t="s">
        <v>566</v>
      </c>
      <c r="D70" s="213"/>
      <c r="E70" s="213"/>
      <c r="F70" s="213"/>
    </row>
    <row r="71" spans="1:6" ht="17.25">
      <c r="A71" s="210" t="s">
        <v>842</v>
      </c>
      <c r="B71" s="211">
        <v>9.4928957925</v>
      </c>
      <c r="C71" s="216" t="s">
        <v>567</v>
      </c>
      <c r="D71" s="213"/>
      <c r="E71" s="213"/>
      <c r="F71" s="213"/>
    </row>
    <row r="72" spans="1:6" ht="17.25">
      <c r="A72" s="210" t="s">
        <v>843</v>
      </c>
      <c r="B72" s="211">
        <v>9.8533739223</v>
      </c>
      <c r="C72" s="216" t="s">
        <v>568</v>
      </c>
      <c r="D72" s="213"/>
      <c r="E72" s="213"/>
      <c r="F72" s="213"/>
    </row>
    <row r="73" spans="1:6" ht="17.25">
      <c r="A73" s="210" t="s">
        <v>844</v>
      </c>
      <c r="B73" s="211">
        <v>10.211096625900002</v>
      </c>
      <c r="C73" s="216" t="s">
        <v>779</v>
      </c>
      <c r="D73" s="213"/>
      <c r="E73" s="213"/>
      <c r="F73" s="213"/>
    </row>
    <row r="74" spans="1:6" ht="17.25">
      <c r="A74" s="210" t="s">
        <v>845</v>
      </c>
      <c r="B74" s="211">
        <v>11.612773888800001</v>
      </c>
      <c r="C74" s="216" t="s">
        <v>569</v>
      </c>
      <c r="D74" s="213"/>
      <c r="E74" s="213"/>
      <c r="F74" s="213"/>
    </row>
    <row r="75" spans="1:6" ht="17.25">
      <c r="A75" s="210" t="s">
        <v>846</v>
      </c>
      <c r="B75" s="211">
        <v>11.9554523676</v>
      </c>
      <c r="C75" s="216" t="s">
        <v>570</v>
      </c>
      <c r="D75" s="213"/>
      <c r="E75" s="213"/>
      <c r="F75" s="213"/>
    </row>
    <row r="76" spans="1:6" ht="17.25">
      <c r="A76" s="210" t="s">
        <v>847</v>
      </c>
      <c r="B76" s="211">
        <v>12.2948625489</v>
      </c>
      <c r="C76" s="216" t="s">
        <v>571</v>
      </c>
      <c r="D76" s="213"/>
      <c r="E76" s="213"/>
      <c r="F76" s="213"/>
    </row>
    <row r="77" spans="1:6" ht="17.25">
      <c r="A77" s="210" t="s">
        <v>848</v>
      </c>
      <c r="B77" s="211">
        <v>12.6309239823</v>
      </c>
      <c r="C77" s="216" t="s">
        <v>572</v>
      </c>
      <c r="D77" s="213"/>
      <c r="E77" s="213"/>
      <c r="F77" s="213"/>
    </row>
    <row r="78" spans="1:6" ht="17.25">
      <c r="A78" s="210" t="s">
        <v>849</v>
      </c>
      <c r="B78" s="211">
        <v>12.9635361048</v>
      </c>
      <c r="C78" s="216" t="s">
        <v>573</v>
      </c>
      <c r="D78" s="213"/>
      <c r="E78" s="213"/>
      <c r="F78" s="213"/>
    </row>
    <row r="79" spans="1:6" ht="17.25">
      <c r="A79" s="210" t="s">
        <v>850</v>
      </c>
      <c r="B79" s="211">
        <v>13.2926285223</v>
      </c>
      <c r="C79" s="216" t="s">
        <v>574</v>
      </c>
      <c r="D79" s="213"/>
      <c r="E79" s="213"/>
      <c r="F79" s="213"/>
    </row>
    <row r="80" spans="1:6" ht="17.25">
      <c r="A80" s="210" t="s">
        <v>851</v>
      </c>
      <c r="B80" s="211">
        <v>13.6180906155</v>
      </c>
      <c r="C80" s="216" t="s">
        <v>575</v>
      </c>
      <c r="D80" s="213"/>
      <c r="E80" s="213"/>
      <c r="F80" s="213"/>
    </row>
    <row r="81" spans="1:6" ht="17.25">
      <c r="A81" s="210" t="s">
        <v>852</v>
      </c>
      <c r="B81" s="211">
        <v>13.9398318777</v>
      </c>
      <c r="C81" s="216" t="s">
        <v>576</v>
      </c>
      <c r="D81" s="213"/>
      <c r="E81" s="213"/>
      <c r="F81" s="213"/>
    </row>
    <row r="82" spans="1:6" ht="17.25">
      <c r="A82" s="210" t="s">
        <v>853</v>
      </c>
      <c r="B82" s="211">
        <v>14.2577819148</v>
      </c>
      <c r="C82" s="216" t="s">
        <v>577</v>
      </c>
      <c r="D82" s="213"/>
      <c r="E82" s="213"/>
      <c r="F82" s="213"/>
    </row>
    <row r="83" spans="1:6" ht="17.25">
      <c r="A83" s="210" t="s">
        <v>854</v>
      </c>
      <c r="B83" s="211">
        <v>14.5718401638</v>
      </c>
      <c r="C83" s="216" t="s">
        <v>578</v>
      </c>
      <c r="D83" s="213"/>
      <c r="E83" s="213"/>
      <c r="F83" s="213"/>
    </row>
    <row r="84" spans="1:6" ht="17.25">
      <c r="A84" s="210" t="s">
        <v>855</v>
      </c>
      <c r="B84" s="211">
        <v>14.881916118000001</v>
      </c>
      <c r="C84" s="216" t="s">
        <v>778</v>
      </c>
      <c r="D84" s="213"/>
      <c r="E84" s="213"/>
      <c r="F84" s="213"/>
    </row>
    <row r="85" spans="1:9" ht="17.25">
      <c r="A85" s="212"/>
      <c r="B85" s="241"/>
      <c r="C85" s="214"/>
      <c r="D85" s="214"/>
      <c r="E85" s="214"/>
      <c r="F85" s="237"/>
      <c r="G85" s="238"/>
      <c r="H85" s="238"/>
      <c r="I85" s="238"/>
    </row>
    <row r="86" spans="1:6" ht="30" customHeight="1">
      <c r="A86" s="210"/>
      <c r="B86" s="211"/>
      <c r="C86" s="215" t="s">
        <v>579</v>
      </c>
      <c r="D86" s="213"/>
      <c r="E86" s="213"/>
      <c r="F86" s="213"/>
    </row>
    <row r="87" spans="1:6" ht="17.25">
      <c r="A87" s="210" t="s">
        <v>856</v>
      </c>
      <c r="B87" s="211">
        <v>15.187909214400001</v>
      </c>
      <c r="C87" s="216" t="s">
        <v>580</v>
      </c>
      <c r="D87" s="213"/>
      <c r="E87" s="213"/>
      <c r="F87" s="213"/>
    </row>
    <row r="88" spans="1:6" ht="17.25">
      <c r="A88" s="210" t="s">
        <v>857</v>
      </c>
      <c r="B88" s="211">
        <v>15.4897390026</v>
      </c>
      <c r="C88" s="216" t="s">
        <v>581</v>
      </c>
      <c r="D88" s="213"/>
      <c r="E88" s="213"/>
      <c r="F88" s="213"/>
    </row>
    <row r="89" spans="1:6" ht="17.25">
      <c r="A89" s="210" t="s">
        <v>858</v>
      </c>
      <c r="B89" s="211">
        <v>15.787314975900001</v>
      </c>
      <c r="C89" s="216" t="s">
        <v>582</v>
      </c>
      <c r="D89" s="213"/>
      <c r="E89" s="213"/>
      <c r="F89" s="213"/>
    </row>
    <row r="90" spans="1:6" ht="17.25">
      <c r="A90" s="210" t="s">
        <v>859</v>
      </c>
      <c r="B90" s="211">
        <v>16.0805466276</v>
      </c>
      <c r="C90" s="216" t="s">
        <v>583</v>
      </c>
      <c r="D90" s="213"/>
      <c r="E90" s="213"/>
      <c r="F90" s="213"/>
    </row>
    <row r="91" spans="1:6" ht="17.25">
      <c r="A91" s="210" t="s">
        <v>860</v>
      </c>
      <c r="B91" s="211">
        <v>16.3693333947</v>
      </c>
      <c r="C91" s="216" t="s">
        <v>584</v>
      </c>
      <c r="D91" s="213"/>
      <c r="E91" s="213"/>
      <c r="F91" s="213"/>
    </row>
    <row r="92" spans="1:6" ht="17.25">
      <c r="A92" s="210" t="s">
        <v>861</v>
      </c>
      <c r="B92" s="211">
        <v>18.0037838337</v>
      </c>
      <c r="C92" s="216" t="s">
        <v>585</v>
      </c>
      <c r="D92" s="213"/>
      <c r="E92" s="213"/>
      <c r="F92" s="213"/>
    </row>
    <row r="93" spans="1:6" ht="17.25">
      <c r="A93" s="210" t="s">
        <v>862</v>
      </c>
      <c r="B93" s="211">
        <v>18.258962446199998</v>
      </c>
      <c r="C93" s="216" t="s">
        <v>586</v>
      </c>
      <c r="D93" s="213"/>
      <c r="E93" s="213"/>
      <c r="F93" s="213"/>
    </row>
    <row r="94" spans="1:6" ht="17.25">
      <c r="A94" s="210" t="s">
        <v>863</v>
      </c>
      <c r="B94" s="211">
        <v>18.5090022894</v>
      </c>
      <c r="C94" s="216" t="s">
        <v>587</v>
      </c>
      <c r="D94" s="213"/>
      <c r="E94" s="213"/>
      <c r="F94" s="213"/>
    </row>
    <row r="95" spans="1:6" ht="17.25">
      <c r="A95" s="210" t="s">
        <v>864</v>
      </c>
      <c r="B95" s="211">
        <v>18.7538128566</v>
      </c>
      <c r="C95" s="216" t="s">
        <v>588</v>
      </c>
      <c r="D95" s="213"/>
      <c r="E95" s="213"/>
      <c r="F95" s="213"/>
    </row>
    <row r="96" spans="1:6" ht="17.25">
      <c r="A96" s="210" t="s">
        <v>865</v>
      </c>
      <c r="B96" s="211">
        <v>18.99333381</v>
      </c>
      <c r="C96" s="216" t="s">
        <v>589</v>
      </c>
      <c r="D96" s="213"/>
      <c r="E96" s="213"/>
      <c r="F96" s="213"/>
    </row>
    <row r="97" spans="1:6" ht="17.25">
      <c r="A97" s="210" t="s">
        <v>866</v>
      </c>
      <c r="B97" s="211">
        <v>19.679374596</v>
      </c>
      <c r="C97" s="216" t="s">
        <v>590</v>
      </c>
      <c r="D97" s="213"/>
      <c r="E97" s="213"/>
      <c r="F97" s="213"/>
    </row>
    <row r="98" spans="1:6" ht="17.25">
      <c r="A98" s="210" t="s">
        <v>867</v>
      </c>
      <c r="B98" s="211">
        <v>19.896992928</v>
      </c>
      <c r="C98" s="216" t="s">
        <v>591</v>
      </c>
      <c r="D98" s="213"/>
      <c r="E98" s="213"/>
      <c r="F98" s="213"/>
    </row>
    <row r="99" spans="1:6" ht="17.25">
      <c r="A99" s="210" t="s">
        <v>868</v>
      </c>
      <c r="B99" s="211">
        <v>20.3152143324</v>
      </c>
      <c r="C99" s="216" t="s">
        <v>592</v>
      </c>
      <c r="D99" s="213"/>
      <c r="E99" s="213"/>
      <c r="F99" s="213"/>
    </row>
    <row r="100" spans="1:6" ht="17.25">
      <c r="A100" s="210" t="s">
        <v>869</v>
      </c>
      <c r="B100" s="211">
        <v>20.5156967292</v>
      </c>
      <c r="C100" s="216" t="s">
        <v>593</v>
      </c>
      <c r="D100" s="213"/>
      <c r="E100" s="213"/>
      <c r="F100" s="213"/>
    </row>
    <row r="101" spans="1:6" ht="17.25">
      <c r="A101" s="210" t="s">
        <v>870</v>
      </c>
      <c r="B101" s="211">
        <v>20.899052941500003</v>
      </c>
      <c r="C101" s="216" t="s">
        <v>594</v>
      </c>
      <c r="D101" s="213"/>
      <c r="E101" s="213"/>
      <c r="F101" s="213"/>
    </row>
    <row r="102" spans="1:6" ht="17.25">
      <c r="A102" s="210" t="s">
        <v>871</v>
      </c>
      <c r="B102" s="211">
        <v>21.2585053287</v>
      </c>
      <c r="C102" s="216" t="s">
        <v>595</v>
      </c>
      <c r="D102" s="213"/>
      <c r="E102" s="213"/>
      <c r="F102" s="213"/>
    </row>
    <row r="103" spans="1:6" ht="17.25">
      <c r="A103" s="210" t="s">
        <v>872</v>
      </c>
      <c r="B103" s="211">
        <v>21.9037477056</v>
      </c>
      <c r="C103" s="216" t="s">
        <v>596</v>
      </c>
      <c r="D103" s="213"/>
      <c r="E103" s="213"/>
      <c r="F103" s="213"/>
    </row>
    <row r="104" spans="1:6" ht="17.25">
      <c r="A104" s="210" t="s">
        <v>873</v>
      </c>
      <c r="B104" s="211">
        <v>22.0493729859</v>
      </c>
      <c r="C104" s="216" t="s">
        <v>597</v>
      </c>
      <c r="D104" s="213"/>
      <c r="E104" s="213"/>
      <c r="F104" s="213"/>
    </row>
    <row r="105" spans="1:9" ht="17.25">
      <c r="A105" s="212"/>
      <c r="B105" s="241"/>
      <c r="C105" s="214"/>
      <c r="D105" s="214"/>
      <c r="E105" s="214"/>
      <c r="F105" s="237"/>
      <c r="G105" s="238"/>
      <c r="H105" s="238"/>
      <c r="I105" s="238"/>
    </row>
    <row r="106" spans="1:6" ht="32.25" customHeight="1">
      <c r="A106" s="210"/>
      <c r="B106" s="211"/>
      <c r="C106" s="215" t="s">
        <v>598</v>
      </c>
      <c r="D106" s="213"/>
      <c r="E106" s="213"/>
      <c r="F106" s="213"/>
    </row>
    <row r="107" spans="1:6" ht="17.25">
      <c r="A107" s="210" t="s">
        <v>874</v>
      </c>
      <c r="B107" s="211">
        <v>22.1886125157</v>
      </c>
      <c r="C107" s="216" t="s">
        <v>599</v>
      </c>
      <c r="D107" s="213"/>
      <c r="E107" s="213"/>
      <c r="F107" s="213"/>
    </row>
    <row r="108" spans="1:6" ht="17.25">
      <c r="A108" s="210" t="s">
        <v>875</v>
      </c>
      <c r="B108" s="211">
        <v>22.6807175562</v>
      </c>
      <c r="C108" s="216" t="s">
        <v>600</v>
      </c>
      <c r="D108" s="213"/>
      <c r="E108" s="213"/>
      <c r="F108" s="213"/>
    </row>
    <row r="109" spans="1:6" ht="17.25">
      <c r="A109" s="210" t="s">
        <v>876</v>
      </c>
      <c r="B109" s="211">
        <v>22.7872942236</v>
      </c>
      <c r="C109" s="216" t="s">
        <v>601</v>
      </c>
      <c r="D109" s="213"/>
      <c r="E109" s="213"/>
      <c r="F109" s="213"/>
    </row>
    <row r="110" spans="1:6" ht="17.25">
      <c r="A110" s="210" t="s">
        <v>877</v>
      </c>
      <c r="B110" s="211">
        <v>22.887203564100002</v>
      </c>
      <c r="C110" s="216" t="s">
        <v>602</v>
      </c>
      <c r="D110" s="213"/>
      <c r="E110" s="213"/>
      <c r="F110" s="213"/>
    </row>
    <row r="111" spans="1:6" ht="17.25">
      <c r="A111" s="210" t="s">
        <v>878</v>
      </c>
      <c r="B111" s="211">
        <v>22.9803952962</v>
      </c>
      <c r="C111" s="216" t="s">
        <v>603</v>
      </c>
      <c r="D111" s="213"/>
      <c r="E111" s="213"/>
      <c r="F111" s="213"/>
    </row>
    <row r="112" spans="1:6" ht="17.25">
      <c r="A112" s="210" t="s">
        <v>879</v>
      </c>
      <c r="B112" s="211">
        <v>23.066839251</v>
      </c>
      <c r="C112" s="216" t="s">
        <v>604</v>
      </c>
      <c r="D112" s="213"/>
      <c r="E112" s="213"/>
      <c r="F112" s="213"/>
    </row>
    <row r="113" spans="1:6" ht="17.25">
      <c r="A113" s="210" t="s">
        <v>880</v>
      </c>
      <c r="B113" s="211">
        <v>23.2853827626</v>
      </c>
      <c r="C113" s="216" t="s">
        <v>605</v>
      </c>
      <c r="D113" s="213"/>
      <c r="E113" s="213"/>
      <c r="F113" s="213"/>
    </row>
    <row r="114" spans="1:6" ht="17.25">
      <c r="A114" s="210" t="s">
        <v>881</v>
      </c>
      <c r="B114" s="211">
        <v>23.3445540318</v>
      </c>
      <c r="C114" s="216" t="s">
        <v>606</v>
      </c>
      <c r="D114" s="213"/>
      <c r="E114" s="213"/>
      <c r="F114" s="213"/>
    </row>
    <row r="115" spans="1:6" ht="17.25">
      <c r="A115" s="210" t="s">
        <v>882</v>
      </c>
      <c r="B115" s="211">
        <v>23.4422811552</v>
      </c>
      <c r="C115" s="216" t="s">
        <v>607</v>
      </c>
      <c r="D115" s="213"/>
      <c r="E115" s="213"/>
      <c r="F115" s="213"/>
    </row>
    <row r="116" spans="1:6" ht="17.25">
      <c r="A116" s="210" t="s">
        <v>883</v>
      </c>
      <c r="B116" s="211">
        <v>23.4808068405</v>
      </c>
      <c r="C116" s="216" t="s">
        <v>886</v>
      </c>
      <c r="D116" s="213"/>
      <c r="E116" s="213"/>
      <c r="F116" s="213"/>
    </row>
    <row r="117" spans="1:6" ht="17.25">
      <c r="A117" s="210" t="s">
        <v>884</v>
      </c>
      <c r="B117" s="211">
        <v>23.5668183744</v>
      </c>
      <c r="C117" s="216" t="s">
        <v>608</v>
      </c>
      <c r="D117" s="213"/>
      <c r="E117" s="213"/>
      <c r="F117" s="213"/>
    </row>
    <row r="118" spans="1:6" ht="17.25">
      <c r="A118" s="210" t="s">
        <v>884</v>
      </c>
      <c r="B118" s="211">
        <v>23.5401390105</v>
      </c>
      <c r="C118" s="216" t="s">
        <v>609</v>
      </c>
      <c r="D118" s="213"/>
      <c r="E118" s="213"/>
      <c r="F118" s="213"/>
    </row>
    <row r="119" spans="1:6" ht="17.25">
      <c r="A119" s="210" t="s">
        <v>885</v>
      </c>
      <c r="B119" s="211">
        <v>23.404026990000002</v>
      </c>
      <c r="C119" s="216" t="s">
        <v>610</v>
      </c>
      <c r="D119" s="213"/>
      <c r="E119" s="213"/>
      <c r="F119" s="213"/>
    </row>
    <row r="120" spans="1:6" ht="17.25">
      <c r="A120" s="210" t="s">
        <v>885</v>
      </c>
      <c r="B120" s="211">
        <v>23.352840423</v>
      </c>
      <c r="C120" s="216" t="s">
        <v>611</v>
      </c>
      <c r="D120" s="213"/>
      <c r="E120" s="213"/>
      <c r="F120" s="213"/>
    </row>
    <row r="121" spans="1:9" ht="17.25">
      <c r="A121" s="212"/>
      <c r="B121" s="241"/>
      <c r="C121" s="214"/>
      <c r="D121" s="214"/>
      <c r="E121" s="214"/>
      <c r="F121" s="237"/>
      <c r="G121" s="238"/>
      <c r="H121" s="238"/>
      <c r="I121" s="238"/>
    </row>
    <row r="122" spans="1:6" ht="27.75" customHeight="1">
      <c r="A122" s="210"/>
      <c r="B122" s="211"/>
      <c r="C122" s="215" t="s">
        <v>612</v>
      </c>
      <c r="D122" s="213"/>
      <c r="E122" s="213"/>
      <c r="F122" s="213"/>
    </row>
    <row r="123" spans="1:6" ht="17.25">
      <c r="A123" s="210" t="s">
        <v>879</v>
      </c>
      <c r="B123" s="211">
        <v>23.0801638485</v>
      </c>
      <c r="C123" s="216" t="s">
        <v>613</v>
      </c>
      <c r="D123" s="213"/>
      <c r="E123" s="213"/>
      <c r="F123" s="213"/>
    </row>
    <row r="124" spans="1:6" ht="17.25">
      <c r="A124" s="210" t="s">
        <v>888</v>
      </c>
      <c r="B124" s="211">
        <v>22.995157944600003</v>
      </c>
      <c r="C124" s="216" t="s">
        <v>614</v>
      </c>
      <c r="D124" s="213"/>
      <c r="E124" s="213"/>
      <c r="F124" s="213"/>
    </row>
    <row r="125" spans="1:6" ht="17.25">
      <c r="A125" s="210" t="s">
        <v>876</v>
      </c>
      <c r="B125" s="211">
        <v>22.805174325</v>
      </c>
      <c r="C125" s="216" t="s">
        <v>615</v>
      </c>
      <c r="D125" s="213"/>
      <c r="E125" s="213"/>
      <c r="F125" s="213"/>
    </row>
    <row r="126" spans="1:6" ht="17.25">
      <c r="A126" s="210" t="s">
        <v>889</v>
      </c>
      <c r="B126" s="211">
        <v>22.7002670034</v>
      </c>
      <c r="C126" s="216" t="s">
        <v>616</v>
      </c>
      <c r="D126" s="213"/>
      <c r="E126" s="213"/>
      <c r="F126" s="213"/>
    </row>
    <row r="127" spans="1:6" ht="17.25">
      <c r="A127" s="210" t="s">
        <v>890</v>
      </c>
      <c r="B127" s="211">
        <v>22.3463958627</v>
      </c>
      <c r="C127" s="216" t="s">
        <v>617</v>
      </c>
      <c r="D127" s="213"/>
      <c r="E127" s="213"/>
      <c r="F127" s="213"/>
    </row>
    <row r="128" spans="1:6" ht="17.25">
      <c r="A128" s="210" t="s">
        <v>891</v>
      </c>
      <c r="B128" s="211">
        <v>22.215553343400003</v>
      </c>
      <c r="C128" s="216" t="s">
        <v>618</v>
      </c>
      <c r="D128" s="213"/>
      <c r="E128" s="213"/>
      <c r="F128" s="213"/>
    </row>
    <row r="129" spans="1:6" ht="17.25">
      <c r="A129" s="210" t="s">
        <v>873</v>
      </c>
      <c r="B129" s="211">
        <v>22.0783451862</v>
      </c>
      <c r="C129" s="216" t="s">
        <v>619</v>
      </c>
      <c r="D129" s="213"/>
      <c r="E129" s="213"/>
      <c r="F129" s="213"/>
    </row>
    <row r="130" spans="1:6" ht="17.25">
      <c r="A130" s="210" t="s">
        <v>872</v>
      </c>
      <c r="B130" s="211">
        <v>21.9348518415</v>
      </c>
      <c r="C130" s="216" t="s">
        <v>620</v>
      </c>
      <c r="D130" s="213"/>
      <c r="E130" s="213"/>
      <c r="F130" s="213"/>
    </row>
    <row r="131" spans="1:6" ht="17.25">
      <c r="A131" s="210" t="s">
        <v>892</v>
      </c>
      <c r="B131" s="211">
        <v>21.6291805467</v>
      </c>
      <c r="C131" s="216" t="s">
        <v>621</v>
      </c>
      <c r="D131" s="213"/>
      <c r="E131" s="213"/>
      <c r="F131" s="213"/>
    </row>
    <row r="132" spans="1:6" ht="17.25">
      <c r="A132" s="210" t="s">
        <v>893</v>
      </c>
      <c r="B132" s="211">
        <v>21.299002048800002</v>
      </c>
      <c r="C132" s="216" t="s">
        <v>622</v>
      </c>
      <c r="D132" s="213"/>
      <c r="E132" s="213"/>
      <c r="F132" s="213"/>
    </row>
    <row r="133" spans="1:6" ht="17.25">
      <c r="A133" s="210" t="s">
        <v>894</v>
      </c>
      <c r="B133" s="211">
        <v>20.369568633900002</v>
      </c>
      <c r="C133" s="216" t="s">
        <v>623</v>
      </c>
      <c r="D133" s="213"/>
      <c r="E133" s="213"/>
      <c r="F133" s="213"/>
    </row>
    <row r="134" spans="1:6" ht="17.25">
      <c r="A134" s="210" t="s">
        <v>895</v>
      </c>
      <c r="B134" s="211">
        <v>20.1663609798</v>
      </c>
      <c r="C134" s="216" t="s">
        <v>624</v>
      </c>
      <c r="D134" s="213"/>
      <c r="E134" s="213"/>
      <c r="F134" s="213"/>
    </row>
    <row r="135" spans="1:6" ht="17.25">
      <c r="A135" s="210" t="s">
        <v>896</v>
      </c>
      <c r="B135" s="211">
        <v>19.9575419103</v>
      </c>
      <c r="C135" s="216" t="s">
        <v>625</v>
      </c>
      <c r="D135" s="213"/>
      <c r="E135" s="213"/>
      <c r="F135" s="213"/>
    </row>
    <row r="136" spans="1:6" ht="17.25">
      <c r="A136" s="210" t="s">
        <v>897</v>
      </c>
      <c r="B136" s="211">
        <v>19.7431717632</v>
      </c>
      <c r="C136" s="216" t="s">
        <v>626</v>
      </c>
      <c r="D136" s="213"/>
      <c r="E136" s="213"/>
      <c r="F136" s="213"/>
    </row>
    <row r="137" spans="1:6" ht="17.25">
      <c r="A137" s="210" t="s">
        <v>898</v>
      </c>
      <c r="B137" s="211">
        <v>19.5233209326</v>
      </c>
      <c r="C137" s="216" t="s">
        <v>627</v>
      </c>
      <c r="D137" s="213"/>
      <c r="E137" s="213"/>
      <c r="F137" s="213"/>
    </row>
    <row r="138" spans="1:6" ht="17.25">
      <c r="A138" s="210" t="s">
        <v>899</v>
      </c>
      <c r="B138" s="211">
        <v>19.2980698689</v>
      </c>
      <c r="C138" s="216" t="s">
        <v>628</v>
      </c>
      <c r="D138" s="213"/>
      <c r="E138" s="213"/>
      <c r="F138" s="213"/>
    </row>
    <row r="139" spans="1:6" ht="17.25">
      <c r="A139" s="210" t="s">
        <v>900</v>
      </c>
      <c r="B139" s="211">
        <v>18.8316687312</v>
      </c>
      <c r="C139" s="216" t="s">
        <v>629</v>
      </c>
      <c r="D139" s="213"/>
      <c r="E139" s="213"/>
      <c r="F139" s="213"/>
    </row>
    <row r="140" spans="1:6" ht="17.25">
      <c r="A140" s="210" t="s">
        <v>901</v>
      </c>
      <c r="B140" s="211">
        <v>18.344611953300003</v>
      </c>
      <c r="C140" s="216" t="s">
        <v>630</v>
      </c>
      <c r="D140" s="213"/>
      <c r="E140" s="213"/>
      <c r="F140" s="213"/>
    </row>
    <row r="141" spans="1:9" ht="17.25">
      <c r="A141" s="212"/>
      <c r="B141" s="241"/>
      <c r="C141" s="214"/>
      <c r="D141" s="214"/>
      <c r="E141" s="214"/>
      <c r="F141" s="237"/>
      <c r="G141" s="238"/>
      <c r="H141" s="238"/>
      <c r="I141" s="238"/>
    </row>
    <row r="142" spans="1:6" ht="24" customHeight="1">
      <c r="A142" s="210"/>
      <c r="B142" s="211"/>
      <c r="C142" s="215" t="s">
        <v>631</v>
      </c>
      <c r="D142" s="213"/>
      <c r="E142" s="213"/>
      <c r="F142" s="213"/>
    </row>
    <row r="143" spans="1:6" ht="17.25">
      <c r="A143" s="210" t="s">
        <v>902</v>
      </c>
      <c r="B143" s="211">
        <v>17.5767430542</v>
      </c>
      <c r="C143" s="216" t="s">
        <v>632</v>
      </c>
      <c r="D143" s="213"/>
      <c r="E143" s="213"/>
      <c r="F143" s="213"/>
    </row>
    <row r="144" spans="1:6" ht="17.25">
      <c r="A144" s="210" t="s">
        <v>903</v>
      </c>
      <c r="B144" s="211">
        <v>17.3111762838</v>
      </c>
      <c r="C144" s="216" t="s">
        <v>633</v>
      </c>
      <c r="D144" s="213"/>
      <c r="E144" s="213"/>
      <c r="F144" s="213"/>
    </row>
    <row r="145" spans="1:6" ht="17.25">
      <c r="A145" s="210" t="s">
        <v>904</v>
      </c>
      <c r="B145" s="211">
        <v>17.040933333900004</v>
      </c>
      <c r="C145" s="216" t="s">
        <v>634</v>
      </c>
      <c r="D145" s="213"/>
      <c r="E145" s="213"/>
      <c r="F145" s="213"/>
    </row>
    <row r="146" spans="1:6" ht="17.25">
      <c r="A146" s="210" t="s">
        <v>905</v>
      </c>
      <c r="B146" s="211">
        <v>16.4867909787</v>
      </c>
      <c r="C146" s="216" t="s">
        <v>635</v>
      </c>
      <c r="D146" s="213"/>
      <c r="E146" s="213"/>
      <c r="F146" s="213"/>
    </row>
    <row r="147" spans="1:6" ht="17.25">
      <c r="A147" s="210" t="s">
        <v>906</v>
      </c>
      <c r="B147" s="211">
        <v>16.203072586799998</v>
      </c>
      <c r="C147" s="216" t="s">
        <v>636</v>
      </c>
      <c r="D147" s="213"/>
      <c r="E147" s="213"/>
      <c r="F147" s="213"/>
    </row>
    <row r="148" spans="1:6" ht="17.25">
      <c r="A148" s="210" t="s">
        <v>907</v>
      </c>
      <c r="B148" s="211">
        <v>15.9150199296</v>
      </c>
      <c r="C148" s="216" t="s">
        <v>637</v>
      </c>
      <c r="D148" s="213"/>
      <c r="E148" s="213"/>
      <c r="F148" s="213"/>
    </row>
    <row r="149" spans="1:6" ht="17.25">
      <c r="A149" s="210" t="s">
        <v>908</v>
      </c>
      <c r="B149" s="211">
        <v>15.622733570100001</v>
      </c>
      <c r="C149" s="216" t="s">
        <v>638</v>
      </c>
      <c r="D149" s="213"/>
      <c r="E149" s="213"/>
      <c r="F149" s="213"/>
    </row>
    <row r="150" spans="1:6" ht="17.25">
      <c r="A150" s="210" t="s">
        <v>909</v>
      </c>
      <c r="B150" s="211">
        <v>15.326304015000002</v>
      </c>
      <c r="C150" s="216" t="s">
        <v>639</v>
      </c>
      <c r="D150" s="213"/>
      <c r="E150" s="213"/>
      <c r="F150" s="213"/>
    </row>
    <row r="151" spans="1:6" ht="17.25">
      <c r="A151" s="210" t="s">
        <v>910</v>
      </c>
      <c r="B151" s="211">
        <v>15.0258117147</v>
      </c>
      <c r="C151" s="216" t="s">
        <v>640</v>
      </c>
      <c r="D151" s="213"/>
      <c r="E151" s="213"/>
      <c r="F151" s="213"/>
    </row>
    <row r="152" spans="1:6" ht="17.25">
      <c r="A152" s="210" t="s">
        <v>911</v>
      </c>
      <c r="B152" s="211">
        <v>14.4129807927</v>
      </c>
      <c r="C152" s="216" t="s">
        <v>641</v>
      </c>
      <c r="D152" s="213"/>
      <c r="E152" s="213"/>
      <c r="F152" s="213"/>
    </row>
    <row r="153" spans="1:6" ht="17.25">
      <c r="A153" s="210" t="s">
        <v>912</v>
      </c>
      <c r="B153" s="211">
        <v>14.1008131281</v>
      </c>
      <c r="C153" s="216" t="s">
        <v>642</v>
      </c>
      <c r="D153" s="213"/>
      <c r="E153" s="213"/>
      <c r="F153" s="213"/>
    </row>
    <row r="154" spans="1:6" ht="17.25">
      <c r="A154" s="210" t="s">
        <v>913</v>
      </c>
      <c r="B154" s="211">
        <v>13.7849346888</v>
      </c>
      <c r="C154" s="216" t="s">
        <v>643</v>
      </c>
      <c r="D154" s="213"/>
      <c r="E154" s="213"/>
      <c r="F154" s="213"/>
    </row>
    <row r="155" spans="1:6" ht="17.25">
      <c r="A155" s="210" t="s">
        <v>914</v>
      </c>
      <c r="B155" s="211">
        <v>13.4654058126</v>
      </c>
      <c r="C155" s="216" t="s">
        <v>644</v>
      </c>
      <c r="D155" s="213"/>
      <c r="E155" s="213"/>
      <c r="F155" s="213"/>
    </row>
    <row r="156" spans="1:6" ht="17.25">
      <c r="A156" s="210" t="s">
        <v>915</v>
      </c>
      <c r="B156" s="211">
        <v>13.1423270625</v>
      </c>
      <c r="C156" s="216" t="s">
        <v>645</v>
      </c>
      <c r="D156" s="213"/>
      <c r="E156" s="213"/>
      <c r="F156" s="213"/>
    </row>
    <row r="157" spans="1:6" ht="17.25">
      <c r="A157" s="210" t="s">
        <v>916</v>
      </c>
      <c r="B157" s="211">
        <v>12.815768832600002</v>
      </c>
      <c r="C157" s="216" t="s">
        <v>646</v>
      </c>
      <c r="D157" s="213"/>
      <c r="E157" s="213"/>
      <c r="F157" s="213"/>
    </row>
    <row r="158" spans="1:6" ht="17.25">
      <c r="A158" s="210" t="s">
        <v>917</v>
      </c>
      <c r="B158" s="211">
        <v>12.4858216296</v>
      </c>
      <c r="C158" s="216" t="s">
        <v>647</v>
      </c>
      <c r="D158" s="213"/>
      <c r="E158" s="213"/>
      <c r="F158" s="213"/>
    </row>
    <row r="159" spans="1:6" ht="17.25">
      <c r="A159" s="210" t="s">
        <v>918</v>
      </c>
      <c r="B159" s="211">
        <v>11.4764607423</v>
      </c>
      <c r="C159" s="216" t="s">
        <v>648</v>
      </c>
      <c r="D159" s="213"/>
      <c r="E159" s="213"/>
      <c r="F159" s="213"/>
    </row>
    <row r="160" spans="1:6" ht="17.25">
      <c r="A160" s="210" t="s">
        <v>919</v>
      </c>
      <c r="B160" s="211">
        <v>11.1337822635</v>
      </c>
      <c r="C160" s="216" t="s">
        <v>649</v>
      </c>
      <c r="D160" s="213"/>
      <c r="E160" s="213"/>
      <c r="F160" s="213"/>
    </row>
    <row r="161" spans="1:6" ht="17.25">
      <c r="A161" s="210" t="s">
        <v>920</v>
      </c>
      <c r="B161" s="211">
        <v>10.7881472325</v>
      </c>
      <c r="C161" s="216" t="s">
        <v>650</v>
      </c>
      <c r="D161" s="213"/>
      <c r="E161" s="213"/>
      <c r="F161" s="213"/>
    </row>
    <row r="162" spans="1:6" ht="17.25">
      <c r="A162" s="210" t="s">
        <v>921</v>
      </c>
      <c r="B162" s="211">
        <v>10.4396260434</v>
      </c>
      <c r="C162" s="216" t="s">
        <v>651</v>
      </c>
      <c r="D162" s="213"/>
      <c r="E162" s="213"/>
      <c r="F162" s="213"/>
    </row>
    <row r="163" spans="1:6" ht="17.25">
      <c r="A163" s="210" t="s">
        <v>922</v>
      </c>
      <c r="B163" s="211">
        <v>10.0883393718</v>
      </c>
      <c r="C163" s="216" t="s">
        <v>652</v>
      </c>
      <c r="D163" s="213"/>
      <c r="E163" s="213"/>
      <c r="F163" s="213"/>
    </row>
    <row r="164" spans="1:6" ht="17.25">
      <c r="A164" s="210" t="s">
        <v>923</v>
      </c>
      <c r="B164" s="211">
        <v>9.734367668099999</v>
      </c>
      <c r="C164" s="216" t="s">
        <v>653</v>
      </c>
      <c r="D164" s="213"/>
      <c r="E164" s="213"/>
      <c r="F164" s="213"/>
    </row>
    <row r="165" spans="1:6" ht="17.25">
      <c r="A165" s="210" t="s">
        <v>924</v>
      </c>
      <c r="B165" s="211">
        <v>9.377801439</v>
      </c>
      <c r="C165" s="216" t="s">
        <v>654</v>
      </c>
      <c r="D165" s="213"/>
      <c r="E165" s="213"/>
      <c r="F165" s="213"/>
    </row>
    <row r="166" spans="1:6" ht="17.25">
      <c r="A166" s="210" t="s">
        <v>925</v>
      </c>
      <c r="B166" s="211">
        <v>8.6572776003</v>
      </c>
      <c r="C166" s="216" t="s">
        <v>655</v>
      </c>
      <c r="D166" s="213"/>
      <c r="E166" s="213"/>
      <c r="F166" s="213"/>
    </row>
    <row r="167" spans="1:9" ht="17.25">
      <c r="A167" s="212"/>
      <c r="B167" s="241"/>
      <c r="C167" s="214"/>
      <c r="D167" s="214"/>
      <c r="E167" s="214"/>
      <c r="F167" s="237"/>
      <c r="G167" s="238"/>
      <c r="H167" s="238"/>
      <c r="I167" s="238"/>
    </row>
    <row r="168" spans="1:6" ht="27.75" customHeight="1">
      <c r="A168" s="210"/>
      <c r="B168" s="211"/>
      <c r="C168" s="215" t="s">
        <v>656</v>
      </c>
      <c r="D168" s="213"/>
      <c r="E168" s="213"/>
      <c r="F168" s="213"/>
    </row>
    <row r="169" spans="1:6" ht="17.25">
      <c r="A169" s="210" t="s">
        <v>926</v>
      </c>
      <c r="B169" s="211">
        <v>8.2935110604</v>
      </c>
      <c r="C169" s="216" t="s">
        <v>657</v>
      </c>
      <c r="D169" s="213"/>
      <c r="E169" s="213"/>
      <c r="F169" s="213"/>
    </row>
    <row r="170" spans="1:6" ht="17.25">
      <c r="A170" s="210" t="s">
        <v>927</v>
      </c>
      <c r="B170" s="211">
        <v>7.9275321345</v>
      </c>
      <c r="C170" s="216" t="s">
        <v>658</v>
      </c>
      <c r="D170" s="213"/>
      <c r="E170" s="213"/>
      <c r="F170" s="213"/>
    </row>
    <row r="171" spans="1:6" ht="17.25">
      <c r="A171" s="210" t="s">
        <v>928</v>
      </c>
      <c r="B171" s="211">
        <v>7.5594313293</v>
      </c>
      <c r="C171" s="216" t="s">
        <v>659</v>
      </c>
      <c r="D171" s="213"/>
      <c r="E171" s="213"/>
      <c r="F171" s="213"/>
    </row>
    <row r="172" spans="1:6" ht="17.25">
      <c r="A172" s="210" t="s">
        <v>929</v>
      </c>
      <c r="B172" s="211">
        <v>7.1892991515</v>
      </c>
      <c r="C172" s="216" t="s">
        <v>660</v>
      </c>
      <c r="D172" s="213"/>
      <c r="E172" s="213"/>
      <c r="F172" s="213"/>
    </row>
    <row r="173" spans="1:6" ht="17.25">
      <c r="A173" s="210" t="s">
        <v>930</v>
      </c>
      <c r="B173" s="211">
        <v>5.6904076365</v>
      </c>
      <c r="C173" s="216" t="s">
        <v>661</v>
      </c>
      <c r="D173" s="213"/>
      <c r="E173" s="213"/>
      <c r="F173" s="213"/>
    </row>
    <row r="174" spans="1:6" ht="17.25">
      <c r="A174" s="210" t="s">
        <v>931</v>
      </c>
      <c r="B174" s="211">
        <v>3.0107254881</v>
      </c>
      <c r="C174" s="216" t="s">
        <v>662</v>
      </c>
      <c r="D174" s="213"/>
      <c r="E174" s="213"/>
      <c r="F174" s="213"/>
    </row>
    <row r="175" spans="1:6" ht="17.25">
      <c r="A175" s="210" t="s">
        <v>932</v>
      </c>
      <c r="B175" s="211">
        <v>2.6234473188000003</v>
      </c>
      <c r="C175" s="216" t="s">
        <v>663</v>
      </c>
      <c r="D175" s="213"/>
      <c r="E175" s="213"/>
      <c r="F175" s="213"/>
    </row>
    <row r="176" spans="1:6" ht="17.25">
      <c r="A176" s="210" t="s">
        <v>830</v>
      </c>
      <c r="B176" s="211">
        <v>2.2353143639999997</v>
      </c>
      <c r="C176" s="216" t="s">
        <v>664</v>
      </c>
      <c r="D176" s="213"/>
      <c r="E176" s="213"/>
      <c r="F176" s="213"/>
    </row>
    <row r="177" spans="1:6" ht="17.25">
      <c r="A177" s="210" t="s">
        <v>827</v>
      </c>
      <c r="B177" s="211">
        <v>0.2847843597</v>
      </c>
      <c r="C177" s="216" t="s">
        <v>665</v>
      </c>
      <c r="D177" s="213"/>
      <c r="E177" s="213"/>
      <c r="F177" s="213"/>
    </row>
    <row r="178" spans="1:6" ht="17.25">
      <c r="A178" s="210" t="s">
        <v>933</v>
      </c>
      <c r="B178" s="211">
        <v>-0.1066571178</v>
      </c>
      <c r="C178" s="216" t="s">
        <v>780</v>
      </c>
      <c r="D178" s="213"/>
      <c r="E178" s="213"/>
      <c r="F178" s="213"/>
    </row>
    <row r="179" spans="1:6" ht="17.25">
      <c r="A179" s="210" t="s">
        <v>825</v>
      </c>
      <c r="B179" s="211">
        <v>-0.8901132818999999</v>
      </c>
      <c r="C179" s="216" t="s">
        <v>666</v>
      </c>
      <c r="D179" s="213"/>
      <c r="E179" s="213"/>
      <c r="F179" s="213"/>
    </row>
    <row r="180" spans="1:6" ht="17.25">
      <c r="A180" s="210" t="s">
        <v>934</v>
      </c>
      <c r="B180" s="211">
        <v>-1.6736498964</v>
      </c>
      <c r="C180" s="216" t="s">
        <v>667</v>
      </c>
      <c r="D180" s="213"/>
      <c r="E180" s="213"/>
      <c r="F180" s="213"/>
    </row>
    <row r="181" spans="1:6" ht="17.25">
      <c r="A181" s="210" t="s">
        <v>935</v>
      </c>
      <c r="B181" s="211">
        <v>-2.0652019932</v>
      </c>
      <c r="C181" s="216" t="s">
        <v>668</v>
      </c>
      <c r="D181" s="213"/>
      <c r="E181" s="213"/>
      <c r="F181" s="213"/>
    </row>
    <row r="182" spans="1:6" ht="17.25">
      <c r="A182" s="210" t="s">
        <v>936</v>
      </c>
      <c r="B182" s="211">
        <v>-2.4564725136</v>
      </c>
      <c r="C182" s="216" t="s">
        <v>669</v>
      </c>
      <c r="D182" s="213"/>
      <c r="E182" s="213"/>
      <c r="F182" s="213"/>
    </row>
    <row r="183" spans="1:9" ht="17.25">
      <c r="A183" s="212"/>
      <c r="B183" s="241"/>
      <c r="C183" s="214"/>
      <c r="D183" s="214"/>
      <c r="E183" s="214"/>
      <c r="F183" s="237"/>
      <c r="G183" s="238"/>
      <c r="H183" s="238"/>
      <c r="I183" s="238"/>
    </row>
    <row r="184" spans="1:6" ht="24" customHeight="1">
      <c r="A184" s="210"/>
      <c r="B184" s="211"/>
      <c r="C184" s="215" t="s">
        <v>670</v>
      </c>
      <c r="D184" s="213"/>
      <c r="E184" s="213"/>
      <c r="F184" s="213"/>
    </row>
    <row r="185" spans="1:6" ht="17.25">
      <c r="A185" s="210" t="s">
        <v>937</v>
      </c>
      <c r="B185" s="211">
        <v>-3.2377464606</v>
      </c>
      <c r="C185" s="216" t="s">
        <v>671</v>
      </c>
      <c r="D185" s="210"/>
      <c r="E185" s="213"/>
      <c r="F185" s="213"/>
    </row>
    <row r="186" spans="1:6" ht="17.25">
      <c r="A186" s="210" t="s">
        <v>938</v>
      </c>
      <c r="B186" s="211">
        <v>-4.404961089</v>
      </c>
      <c r="C186" s="216" t="s">
        <v>672</v>
      </c>
      <c r="D186" s="210"/>
      <c r="E186" s="213"/>
      <c r="F186" s="213"/>
    </row>
    <row r="187" spans="1:6" ht="17.25">
      <c r="A187" s="210" t="s">
        <v>939</v>
      </c>
      <c r="B187" s="211">
        <v>-5.1787430925</v>
      </c>
      <c r="C187" s="216" t="s">
        <v>673</v>
      </c>
      <c r="D187" s="210"/>
      <c r="E187" s="213"/>
      <c r="F187" s="213"/>
    </row>
    <row r="188" spans="1:6" ht="17.25">
      <c r="A188" s="210" t="s">
        <v>940</v>
      </c>
      <c r="B188" s="211">
        <v>-6.3308330457</v>
      </c>
      <c r="C188" s="216" t="s">
        <v>674</v>
      </c>
      <c r="D188" s="210"/>
      <c r="E188" s="213"/>
      <c r="F188" s="213"/>
    </row>
    <row r="189" spans="1:6" ht="17.25">
      <c r="A189" s="210" t="s">
        <v>941</v>
      </c>
      <c r="B189" s="211">
        <v>-7.4701514979</v>
      </c>
      <c r="C189" s="216" t="s">
        <v>675</v>
      </c>
      <c r="D189" s="210"/>
      <c r="E189" s="213"/>
      <c r="F189" s="213"/>
    </row>
    <row r="190" spans="1:6" ht="17.25">
      <c r="A190" s="210" t="s">
        <v>942</v>
      </c>
      <c r="B190" s="211">
        <v>-7.8466191447</v>
      </c>
      <c r="C190" s="216" t="s">
        <v>676</v>
      </c>
      <c r="D190" s="210"/>
      <c r="E190" s="213"/>
      <c r="F190" s="213"/>
    </row>
    <row r="191" spans="1:6" ht="17.25">
      <c r="A191" s="210" t="s">
        <v>943</v>
      </c>
      <c r="B191" s="211">
        <v>-8.2212766575</v>
      </c>
      <c r="C191" s="216" t="s">
        <v>677</v>
      </c>
      <c r="D191" s="210"/>
      <c r="E191" s="213"/>
      <c r="F191" s="213"/>
    </row>
    <row r="192" spans="1:6" ht="17.25">
      <c r="A192" s="210" t="s">
        <v>944</v>
      </c>
      <c r="B192" s="211">
        <v>-8.594013417</v>
      </c>
      <c r="C192" s="216" t="s">
        <v>678</v>
      </c>
      <c r="D192" s="210"/>
      <c r="E192" s="213"/>
      <c r="F192" s="213"/>
    </row>
    <row r="193" spans="1:6" ht="17.25">
      <c r="A193" s="210" t="s">
        <v>945</v>
      </c>
      <c r="B193" s="211">
        <v>-8.9647489728</v>
      </c>
      <c r="C193" s="216" t="s">
        <v>679</v>
      </c>
      <c r="D193" s="210"/>
      <c r="E193" s="213"/>
      <c r="F193" s="213"/>
    </row>
    <row r="194" spans="1:6" ht="17.25">
      <c r="A194" s="210" t="s">
        <v>946</v>
      </c>
      <c r="B194" s="211">
        <v>-9.6997941087</v>
      </c>
      <c r="C194" s="216" t="s">
        <v>680</v>
      </c>
      <c r="D194" s="210"/>
      <c r="E194" s="213"/>
      <c r="F194" s="213"/>
    </row>
    <row r="195" spans="1:6" ht="17.25">
      <c r="A195" s="210" t="s">
        <v>947</v>
      </c>
      <c r="B195" s="211">
        <v>-10.0638925065</v>
      </c>
      <c r="C195" s="216" t="s">
        <v>681</v>
      </c>
      <c r="D195" s="210"/>
      <c r="E195" s="213"/>
      <c r="F195" s="213"/>
    </row>
    <row r="196" spans="1:6" ht="17.25">
      <c r="A196" s="210" t="s">
        <v>948</v>
      </c>
      <c r="B196" s="211">
        <v>-10.4255874486</v>
      </c>
      <c r="C196" s="216" t="s">
        <v>682</v>
      </c>
      <c r="D196" s="210"/>
      <c r="E196" s="213"/>
      <c r="F196" s="213"/>
    </row>
    <row r="197" spans="1:6" ht="17.25">
      <c r="A197" s="210" t="s">
        <v>949</v>
      </c>
      <c r="B197" s="211">
        <v>-10.784748203100001</v>
      </c>
      <c r="C197" s="216" t="s">
        <v>683</v>
      </c>
      <c r="D197" s="210"/>
      <c r="E197" s="213"/>
      <c r="F197" s="213"/>
    </row>
    <row r="198" spans="1:6" ht="17.25">
      <c r="A198" s="210" t="s">
        <v>950</v>
      </c>
      <c r="B198" s="211">
        <v>-11.495054841</v>
      </c>
      <c r="C198" s="216" t="s">
        <v>684</v>
      </c>
      <c r="D198" s="210"/>
      <c r="E198" s="213"/>
      <c r="F198" s="213"/>
    </row>
    <row r="199" spans="1:6" ht="17.25">
      <c r="A199" s="210" t="s">
        <v>951</v>
      </c>
      <c r="B199" s="211">
        <v>-11.845959373200001</v>
      </c>
      <c r="C199" s="216" t="s">
        <v>685</v>
      </c>
      <c r="D199" s="210"/>
      <c r="E199" s="213"/>
      <c r="F199" s="213"/>
    </row>
    <row r="200" spans="1:6" ht="17.25">
      <c r="A200" s="210" t="s">
        <v>952</v>
      </c>
      <c r="B200" s="211">
        <v>-12.1938972969</v>
      </c>
      <c r="C200" s="216" t="s">
        <v>686</v>
      </c>
      <c r="D200" s="210"/>
      <c r="E200" s="213"/>
      <c r="F200" s="213"/>
    </row>
    <row r="201" spans="1:6" ht="17.25">
      <c r="A201" s="210" t="s">
        <v>953</v>
      </c>
      <c r="B201" s="211">
        <v>-13.218684548399999</v>
      </c>
      <c r="C201" s="216" t="s">
        <v>687</v>
      </c>
      <c r="D201" s="210"/>
      <c r="E201" s="213"/>
      <c r="F201" s="213"/>
    </row>
    <row r="202" spans="1:6" ht="17.25">
      <c r="A202" s="210" t="s">
        <v>954</v>
      </c>
      <c r="B202" s="211">
        <v>-13.5535492821</v>
      </c>
      <c r="C202" s="216" t="s">
        <v>688</v>
      </c>
      <c r="D202" s="210"/>
      <c r="E202" s="213"/>
      <c r="F202" s="213"/>
    </row>
    <row r="203" spans="1:6" ht="17.25">
      <c r="A203" s="210" t="s">
        <v>955</v>
      </c>
      <c r="B203" s="211">
        <v>-14.212478283300001</v>
      </c>
      <c r="C203" s="216" t="s">
        <v>689</v>
      </c>
      <c r="D203" s="210"/>
      <c r="E203" s="213"/>
      <c r="F203" s="213"/>
    </row>
    <row r="204" spans="1:9" ht="17.25">
      <c r="A204" s="212"/>
      <c r="B204" s="241"/>
      <c r="C204" s="214"/>
      <c r="D204" s="214"/>
      <c r="E204" s="214"/>
      <c r="F204" s="237"/>
      <c r="G204" s="238"/>
      <c r="H204" s="238"/>
      <c r="I204" s="238"/>
    </row>
    <row r="205" spans="1:6" ht="24" customHeight="1">
      <c r="A205" s="210"/>
      <c r="B205" s="211"/>
      <c r="C205" s="215" t="s">
        <v>690</v>
      </c>
      <c r="D205" s="213"/>
      <c r="E205" s="213"/>
      <c r="F205" s="213"/>
    </row>
    <row r="206" spans="1:6" ht="17.25">
      <c r="A206" s="210" t="s">
        <v>956</v>
      </c>
      <c r="B206" s="211">
        <v>-14.5363112559</v>
      </c>
      <c r="C206" s="216" t="s">
        <v>691</v>
      </c>
      <c r="D206" s="213"/>
      <c r="E206" s="213"/>
      <c r="F206" s="213"/>
    </row>
    <row r="207" spans="1:6" ht="17.25">
      <c r="A207" s="210" t="s">
        <v>957</v>
      </c>
      <c r="B207" s="211">
        <v>-14.8562222715</v>
      </c>
      <c r="C207" s="216" t="s">
        <v>692</v>
      </c>
      <c r="D207" s="213"/>
      <c r="E207" s="213"/>
      <c r="F207" s="213"/>
    </row>
    <row r="208" spans="1:6" ht="17.25">
      <c r="A208" s="210" t="s">
        <v>958</v>
      </c>
      <c r="B208" s="211">
        <v>-15.1721007108</v>
      </c>
      <c r="C208" s="216" t="s">
        <v>693</v>
      </c>
      <c r="D208" s="213"/>
      <c r="E208" s="213"/>
      <c r="F208" s="213"/>
    </row>
    <row r="209" spans="1:6" ht="17.25">
      <c r="A209" s="210" t="s">
        <v>959</v>
      </c>
      <c r="B209" s="211">
        <v>-15.4838359545</v>
      </c>
      <c r="C209" s="216" t="s">
        <v>694</v>
      </c>
      <c r="D209" s="213"/>
      <c r="E209" s="213"/>
      <c r="F209" s="213"/>
    </row>
    <row r="210" spans="1:6" ht="17.25">
      <c r="A210" s="210" t="s">
        <v>960</v>
      </c>
      <c r="B210" s="211">
        <v>-16.094384096400002</v>
      </c>
      <c r="C210" s="216" t="s">
        <v>695</v>
      </c>
      <c r="D210" s="213"/>
      <c r="E210" s="213"/>
      <c r="F210" s="213"/>
    </row>
    <row r="211" spans="1:6" ht="17.25">
      <c r="A211" s="210" t="s">
        <v>961</v>
      </c>
      <c r="B211" s="211">
        <v>-16.392975756000002</v>
      </c>
      <c r="C211" s="216" t="s">
        <v>696</v>
      </c>
      <c r="D211" s="213"/>
      <c r="E211" s="213"/>
      <c r="F211" s="213"/>
    </row>
    <row r="212" spans="1:6" ht="17.25">
      <c r="A212" s="210" t="s">
        <v>962</v>
      </c>
      <c r="B212" s="211">
        <v>-16.6869716865</v>
      </c>
      <c r="C212" s="216" t="s">
        <v>697</v>
      </c>
      <c r="D212" s="213"/>
      <c r="E212" s="213"/>
      <c r="F212" s="213"/>
    </row>
    <row r="213" spans="1:6" ht="17.25">
      <c r="A213" s="210" t="s">
        <v>963</v>
      </c>
      <c r="B213" s="211">
        <v>-16.976241156</v>
      </c>
      <c r="C213" s="216" t="s">
        <v>698</v>
      </c>
      <c r="D213" s="213"/>
      <c r="E213" s="213"/>
      <c r="F213" s="213"/>
    </row>
    <row r="214" spans="1:6" ht="17.25">
      <c r="A214" s="210" t="s">
        <v>964</v>
      </c>
      <c r="B214" s="211">
        <v>-17.2606836015</v>
      </c>
      <c r="C214" s="216" t="s">
        <v>699</v>
      </c>
      <c r="D214" s="213"/>
      <c r="E214" s="213"/>
      <c r="F214" s="213"/>
    </row>
    <row r="215" spans="1:6" ht="17.25">
      <c r="A215" s="210" t="s">
        <v>965</v>
      </c>
      <c r="B215" s="211">
        <v>-17.54019846</v>
      </c>
      <c r="C215" s="216" t="s">
        <v>700</v>
      </c>
      <c r="D215" s="213"/>
      <c r="E215" s="213"/>
      <c r="F215" s="213"/>
    </row>
    <row r="216" spans="1:6" ht="17.25">
      <c r="A216" s="210" t="s">
        <v>966</v>
      </c>
      <c r="B216" s="211">
        <v>-18.084023051400003</v>
      </c>
      <c r="C216" s="216" t="s">
        <v>701</v>
      </c>
      <c r="D216" s="213"/>
      <c r="E216" s="213"/>
      <c r="F216" s="213"/>
    </row>
    <row r="217" spans="1:6" ht="17.25">
      <c r="A217" s="210" t="s">
        <v>967</v>
      </c>
      <c r="B217" s="211">
        <v>-18.3481316583</v>
      </c>
      <c r="C217" s="216" t="s">
        <v>702</v>
      </c>
      <c r="D217" s="213"/>
      <c r="E217" s="213"/>
      <c r="F217" s="213"/>
    </row>
    <row r="218" spans="1:6" ht="17.25">
      <c r="A218" s="210" t="s">
        <v>968</v>
      </c>
      <c r="B218" s="211">
        <v>-18.6069003699</v>
      </c>
      <c r="C218" s="216" t="s">
        <v>703</v>
      </c>
      <c r="D218" s="213"/>
      <c r="E218" s="213"/>
      <c r="F218" s="213"/>
    </row>
    <row r="219" spans="1:6" ht="17.25">
      <c r="A219" s="210" t="s">
        <v>969</v>
      </c>
      <c r="B219" s="211">
        <v>-18.860228623199998</v>
      </c>
      <c r="C219" s="216" t="s">
        <v>704</v>
      </c>
      <c r="D219" s="213"/>
      <c r="E219" s="213"/>
      <c r="F219" s="213"/>
    </row>
    <row r="220" spans="1:6" ht="17.25">
      <c r="A220" s="210" t="s">
        <v>970</v>
      </c>
      <c r="B220" s="211">
        <v>-19.1079957426</v>
      </c>
      <c r="C220" s="216" t="s">
        <v>705</v>
      </c>
      <c r="D220" s="213"/>
      <c r="E220" s="213"/>
      <c r="F220" s="213"/>
    </row>
    <row r="221" spans="1:6" ht="17.25">
      <c r="A221" s="210" t="s">
        <v>971</v>
      </c>
      <c r="B221" s="211">
        <v>-19.5864845529</v>
      </c>
      <c r="C221" s="216" t="s">
        <v>706</v>
      </c>
      <c r="D221" s="213"/>
      <c r="E221" s="213"/>
      <c r="F221" s="213"/>
    </row>
    <row r="222" spans="1:6" ht="17.25">
      <c r="A222" s="210" t="s">
        <v>972</v>
      </c>
      <c r="B222" s="211">
        <v>-19.8169749489</v>
      </c>
      <c r="C222" s="216" t="s">
        <v>707</v>
      </c>
      <c r="D222" s="213"/>
      <c r="E222" s="213"/>
      <c r="F222" s="213"/>
    </row>
    <row r="223" spans="1:6" ht="17.25">
      <c r="A223" s="210" t="s">
        <v>973</v>
      </c>
      <c r="B223" s="211">
        <v>-20.2599348513</v>
      </c>
      <c r="C223" s="216" t="s">
        <v>708</v>
      </c>
      <c r="D223" s="213"/>
      <c r="E223" s="213"/>
      <c r="F223" s="213"/>
    </row>
    <row r="224" spans="1:6" ht="17.25">
      <c r="A224" s="210"/>
      <c r="B224" s="211"/>
      <c r="C224" s="216" t="s">
        <v>985</v>
      </c>
      <c r="D224" s="213"/>
      <c r="E224" s="213"/>
      <c r="F224" s="213"/>
    </row>
    <row r="225" spans="1:6" ht="17.25">
      <c r="A225" s="210" t="s">
        <v>974</v>
      </c>
      <c r="B225" s="211">
        <v>-20.472193175399998</v>
      </c>
      <c r="C225" s="216" t="s">
        <v>709</v>
      </c>
      <c r="D225" s="213"/>
      <c r="E225" s="213"/>
      <c r="F225" s="213"/>
    </row>
    <row r="226" spans="1:6" ht="17.25">
      <c r="A226" s="210" t="s">
        <v>975</v>
      </c>
      <c r="B226" s="211">
        <v>-20.8777939233</v>
      </c>
      <c r="C226" s="216" t="s">
        <v>710</v>
      </c>
      <c r="D226" s="213"/>
      <c r="E226" s="213"/>
      <c r="F226" s="213"/>
    </row>
    <row r="227" spans="1:6" ht="17.25">
      <c r="A227" s="210" t="s">
        <v>976</v>
      </c>
      <c r="B227" s="211">
        <v>-21.257499698700002</v>
      </c>
      <c r="C227" s="216" t="s">
        <v>711</v>
      </c>
      <c r="D227" s="213"/>
      <c r="E227" s="213"/>
      <c r="F227" s="213"/>
    </row>
    <row r="228" spans="1:6" ht="17.25">
      <c r="A228" s="210" t="s">
        <v>977</v>
      </c>
      <c r="B228" s="211">
        <v>-21.7768673685</v>
      </c>
      <c r="C228" s="216" t="s">
        <v>712</v>
      </c>
      <c r="D228" s="213"/>
      <c r="E228" s="213"/>
      <c r="F228" s="213"/>
    </row>
    <row r="229" spans="1:9" ht="17.25">
      <c r="A229" s="212"/>
      <c r="B229" s="241"/>
      <c r="C229" s="214"/>
      <c r="D229" s="214"/>
      <c r="E229" s="214"/>
      <c r="F229" s="237"/>
      <c r="G229" s="238"/>
      <c r="H229" s="238"/>
      <c r="I229" s="238"/>
    </row>
    <row r="230" spans="1:6" ht="28.5" customHeight="1">
      <c r="A230" s="210"/>
      <c r="B230" s="211"/>
      <c r="C230" s="215" t="s">
        <v>713</v>
      </c>
      <c r="D230" s="213"/>
      <c r="E230" s="213"/>
      <c r="F230" s="213"/>
    </row>
    <row r="231" spans="1:6" ht="17.25">
      <c r="A231" s="210" t="s">
        <v>793</v>
      </c>
      <c r="B231" s="211">
        <v>-21.936249667200002</v>
      </c>
      <c r="C231" s="216" t="s">
        <v>714</v>
      </c>
      <c r="D231" s="210"/>
      <c r="E231" s="213"/>
      <c r="F231" s="213"/>
    </row>
    <row r="232" spans="1:6" ht="17.25">
      <c r="A232" s="210" t="s">
        <v>978</v>
      </c>
      <c r="B232" s="211">
        <v>-22.0886126685</v>
      </c>
      <c r="C232" s="216" t="s">
        <v>715</v>
      </c>
      <c r="D232" s="210"/>
      <c r="E232" s="213"/>
      <c r="F232" s="213"/>
    </row>
    <row r="233" spans="1:6" ht="17.25">
      <c r="A233" s="210" t="s">
        <v>791</v>
      </c>
      <c r="B233" s="211">
        <v>-22.2338960346</v>
      </c>
      <c r="C233" s="216" t="s">
        <v>716</v>
      </c>
      <c r="D233" s="210"/>
      <c r="E233" s="213"/>
      <c r="F233" s="213"/>
    </row>
    <row r="234" spans="1:6" ht="17.25">
      <c r="A234" s="210" t="s">
        <v>790</v>
      </c>
      <c r="B234" s="211">
        <v>-22.3719992025</v>
      </c>
      <c r="C234" s="216" t="s">
        <v>717</v>
      </c>
      <c r="D234" s="210"/>
      <c r="E234" s="213"/>
      <c r="F234" s="213"/>
    </row>
    <row r="235" spans="1:6" ht="17.25">
      <c r="A235" s="210" t="s">
        <v>979</v>
      </c>
      <c r="B235" s="211">
        <v>-22.6264235925</v>
      </c>
      <c r="C235" s="216" t="s">
        <v>718</v>
      </c>
      <c r="D235" s="210"/>
      <c r="E235" s="213"/>
      <c r="F235" s="213"/>
    </row>
    <row r="236" spans="1:6" ht="17.25">
      <c r="A236" s="210" t="s">
        <v>787</v>
      </c>
      <c r="B236" s="211">
        <v>-22.7426040264</v>
      </c>
      <c r="C236" s="216" t="s">
        <v>719</v>
      </c>
      <c r="D236" s="210"/>
      <c r="E236" s="213"/>
      <c r="F236" s="213"/>
    </row>
    <row r="237" spans="1:6" ht="17.25">
      <c r="A237" s="210" t="s">
        <v>786</v>
      </c>
      <c r="B237" s="211">
        <v>-22.8513528546</v>
      </c>
      <c r="C237" s="216" t="s">
        <v>720</v>
      </c>
      <c r="D237" s="210"/>
      <c r="E237" s="213"/>
      <c r="F237" s="213"/>
    </row>
    <row r="238" spans="1:6" ht="17.25">
      <c r="A238" s="210" t="s">
        <v>782</v>
      </c>
      <c r="B238" s="211">
        <v>-23.2109862552</v>
      </c>
      <c r="C238" s="216" t="s">
        <v>721</v>
      </c>
      <c r="D238" s="210"/>
      <c r="E238" s="213"/>
      <c r="F238" s="213"/>
    </row>
    <row r="239" spans="1:6" ht="17.25">
      <c r="A239" s="210" t="s">
        <v>980</v>
      </c>
      <c r="B239" s="211">
        <v>-23.2818328887</v>
      </c>
      <c r="C239" s="216" t="s">
        <v>887</v>
      </c>
      <c r="D239" s="210"/>
      <c r="E239" s="213"/>
      <c r="F239" s="213"/>
    </row>
    <row r="240" spans="1:6" ht="17.25">
      <c r="A240" s="210" t="s">
        <v>981</v>
      </c>
      <c r="B240" s="211">
        <v>-23.3449864527</v>
      </c>
      <c r="C240" s="216" t="s">
        <v>722</v>
      </c>
      <c r="D240" s="210"/>
      <c r="E240" s="213"/>
      <c r="F240" s="213"/>
    </row>
    <row r="241" spans="1:6" ht="17.25">
      <c r="A241" s="210" t="s">
        <v>982</v>
      </c>
      <c r="B241" s="211">
        <v>-23.4480534714</v>
      </c>
      <c r="C241" s="216" t="s">
        <v>723</v>
      </c>
      <c r="D241" s="210"/>
      <c r="E241" s="213"/>
      <c r="F241" s="213"/>
    </row>
    <row r="242" spans="1:6" ht="17.25">
      <c r="A242" s="210" t="s">
        <v>983</v>
      </c>
      <c r="B242" s="211">
        <v>-23.487896532</v>
      </c>
      <c r="C242" s="216" t="s">
        <v>724</v>
      </c>
      <c r="D242" s="210"/>
      <c r="E242" s="213"/>
      <c r="F242" s="213"/>
    </row>
    <row r="243" spans="1:6" ht="17.25">
      <c r="A243" s="210" t="s">
        <v>984</v>
      </c>
      <c r="B243" s="211">
        <v>-23.5688296344</v>
      </c>
      <c r="C243" s="216" t="s">
        <v>725</v>
      </c>
      <c r="D243" s="210"/>
      <c r="E243" s="213"/>
      <c r="F243" s="213"/>
    </row>
    <row r="244" spans="1:6" ht="17.25">
      <c r="A244" s="210" t="s">
        <v>984</v>
      </c>
      <c r="B244" s="211">
        <v>-23.546776168500003</v>
      </c>
      <c r="C244" s="216" t="s">
        <v>726</v>
      </c>
      <c r="D244" s="210"/>
      <c r="E244" s="213"/>
      <c r="F244" s="213"/>
    </row>
    <row r="245" spans="1:6" ht="17.25">
      <c r="A245" s="210" t="s">
        <v>983</v>
      </c>
      <c r="B245" s="211">
        <v>-23.492653161899998</v>
      </c>
      <c r="C245" s="216" t="s">
        <v>727</v>
      </c>
      <c r="D245" s="210"/>
      <c r="E245" s="213"/>
      <c r="F245" s="213"/>
    </row>
    <row r="246" spans="1:6" ht="17.25">
      <c r="A246" s="210" t="s">
        <v>982</v>
      </c>
      <c r="B246" s="211">
        <v>-23.4537855624</v>
      </c>
      <c r="C246" s="216" t="s">
        <v>728</v>
      </c>
      <c r="D246" s="210"/>
      <c r="E246" s="213"/>
      <c r="F246" s="213"/>
    </row>
    <row r="247" spans="1:6" ht="17.25">
      <c r="A247" s="210" t="s">
        <v>981</v>
      </c>
      <c r="B247" s="211">
        <v>-23.3525286777</v>
      </c>
      <c r="C247" s="216" t="s">
        <v>729</v>
      </c>
      <c r="D247" s="210"/>
      <c r="E247" s="213"/>
      <c r="F247" s="213"/>
    </row>
    <row r="248" spans="1:6" ht="17.25">
      <c r="A248" s="210" t="s">
        <v>782</v>
      </c>
      <c r="B248" s="211">
        <v>-23.2200570378</v>
      </c>
      <c r="C248" s="216" t="s">
        <v>730</v>
      </c>
      <c r="D248" s="210"/>
      <c r="E248" s="213"/>
      <c r="F248" s="213"/>
    </row>
    <row r="249" ht="15">
      <c r="B249" s="170"/>
    </row>
    <row r="250" ht="15">
      <c r="B250" s="170"/>
    </row>
    <row r="251" ht="15">
      <c r="B251" s="170"/>
    </row>
    <row r="252" ht="15">
      <c r="B252" s="169"/>
    </row>
  </sheetData>
  <sheetProtection sheet="1" objects="1" scenarios="1" selectLockedCells="1" selectUnlockedCells="1"/>
  <mergeCells count="2">
    <mergeCell ref="C3:N3"/>
    <mergeCell ref="A2:L2"/>
  </mergeCells>
  <printOptions/>
  <pageMargins left="0.7" right="0.7" top="0.787401575" bottom="0.787401575" header="0.3" footer="0.3"/>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J32" sqref="J32"/>
    </sheetView>
  </sheetViews>
  <sheetFormatPr defaultColWidth="11.421875" defaultRowHeight="15"/>
  <sheetData/>
  <sheetProtection sheet="1" objects="1" scenarios="1" selectLockedCells="1" selectUnlockedCells="1"/>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J31" sqref="J31"/>
    </sheetView>
  </sheetViews>
  <sheetFormatPr defaultColWidth="11.421875" defaultRowHeight="15"/>
  <sheetData/>
  <sheetProtection sheet="1" objects="1" scenarios="1" selectLockedCells="1" selectUnlockedCells="1"/>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6" sqref="E26"/>
    </sheetView>
  </sheetViews>
  <sheetFormatPr defaultColWidth="11.421875" defaultRowHeight="15"/>
  <sheetData/>
  <sheetProtection sheet="1" objects="1" scenarios="1" selectLockedCells="1" selectUnlockedCells="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4"/>
  <sheetViews>
    <sheetView zoomScalePageLayoutView="0" workbookViewId="0" topLeftCell="A1">
      <selection activeCell="C14" sqref="C14"/>
    </sheetView>
  </sheetViews>
  <sheetFormatPr defaultColWidth="11.421875" defaultRowHeight="15"/>
  <cols>
    <col min="1" max="1" width="17.57421875" style="0" customWidth="1"/>
    <col min="2" max="2" width="39.7109375" style="0" customWidth="1"/>
    <col min="3" max="3" width="60.421875" style="0" customWidth="1"/>
    <col min="4" max="4" width="33.140625" style="0" customWidth="1"/>
    <col min="5" max="5" width="41.57421875" style="0" customWidth="1"/>
  </cols>
  <sheetData>
    <row r="1" ht="31.5">
      <c r="A1" s="4" t="s">
        <v>756</v>
      </c>
    </row>
    <row r="2" ht="32.25" thickBot="1">
      <c r="A2" s="4"/>
    </row>
    <row r="3" spans="1:5" ht="35.25" customHeight="1" thickBot="1" thickTop="1">
      <c r="A3" s="5" t="s">
        <v>757</v>
      </c>
      <c r="B3" s="5" t="s">
        <v>758</v>
      </c>
      <c r="C3" s="5" t="s">
        <v>759</v>
      </c>
      <c r="D3" s="6" t="s">
        <v>760</v>
      </c>
      <c r="E3" s="5" t="s">
        <v>761</v>
      </c>
    </row>
    <row r="4" spans="1:5" ht="61.5" thickBot="1" thickTop="1">
      <c r="A4" s="146" t="s">
        <v>762</v>
      </c>
      <c r="B4" s="142" t="s">
        <v>763</v>
      </c>
      <c r="C4" s="7" t="s">
        <v>764</v>
      </c>
      <c r="D4" s="8" t="s">
        <v>765</v>
      </c>
      <c r="E4" s="9" t="s">
        <v>766</v>
      </c>
    </row>
    <row r="5" spans="1:5" ht="69" customHeight="1" thickBot="1">
      <c r="A5" s="147" t="s">
        <v>767</v>
      </c>
      <c r="B5" s="143" t="s">
        <v>768</v>
      </c>
      <c r="C5" s="10" t="s">
        <v>769</v>
      </c>
      <c r="D5" s="11" t="s">
        <v>770</v>
      </c>
      <c r="E5" s="12" t="s">
        <v>771</v>
      </c>
    </row>
    <row r="6" spans="1:5" ht="68.25" customHeight="1" thickBot="1">
      <c r="A6" s="148" t="s">
        <v>772</v>
      </c>
      <c r="B6" s="144" t="s">
        <v>773</v>
      </c>
      <c r="C6" s="14" t="s">
        <v>0</v>
      </c>
      <c r="D6" s="15" t="s">
        <v>765</v>
      </c>
      <c r="E6" s="16" t="s">
        <v>1</v>
      </c>
    </row>
    <row r="7" spans="1:5" ht="60.75" thickBot="1">
      <c r="A7" s="149" t="s">
        <v>2</v>
      </c>
      <c r="B7" s="145" t="s">
        <v>3</v>
      </c>
      <c r="C7" s="14" t="s">
        <v>4</v>
      </c>
      <c r="D7" s="15" t="s">
        <v>5</v>
      </c>
      <c r="E7" s="16" t="s">
        <v>6</v>
      </c>
    </row>
    <row r="8" spans="1:5" ht="63.75" customHeight="1" thickBot="1">
      <c r="A8" s="150" t="s">
        <v>7</v>
      </c>
      <c r="B8" s="145" t="s">
        <v>8</v>
      </c>
      <c r="C8" s="14" t="s">
        <v>9</v>
      </c>
      <c r="D8" s="15" t="s">
        <v>10</v>
      </c>
      <c r="E8" s="16" t="s">
        <v>11</v>
      </c>
    </row>
    <row r="9" spans="1:5" ht="99" customHeight="1" thickBot="1">
      <c r="A9" s="151" t="s">
        <v>12</v>
      </c>
      <c r="B9" s="145" t="s">
        <v>776</v>
      </c>
      <c r="C9" s="14" t="s">
        <v>13</v>
      </c>
      <c r="D9" s="17" t="s">
        <v>777</v>
      </c>
      <c r="E9" s="168" t="s">
        <v>775</v>
      </c>
    </row>
    <row r="10" spans="1:5" ht="93.75" customHeight="1" thickBot="1">
      <c r="A10" s="152" t="s">
        <v>14</v>
      </c>
      <c r="B10" s="145" t="s">
        <v>15</v>
      </c>
      <c r="C10" s="14" t="s">
        <v>16</v>
      </c>
      <c r="D10" s="17" t="s">
        <v>765</v>
      </c>
      <c r="E10" s="16" t="s">
        <v>17</v>
      </c>
    </row>
    <row r="11" spans="1:5" ht="95.25" customHeight="1" thickBot="1">
      <c r="A11" s="171" t="s">
        <v>18</v>
      </c>
      <c r="B11" s="145" t="s">
        <v>19</v>
      </c>
      <c r="C11" s="13" t="s">
        <v>20</v>
      </c>
      <c r="D11" s="14" t="s">
        <v>29</v>
      </c>
      <c r="E11" s="16" t="s">
        <v>21</v>
      </c>
    </row>
    <row r="12" spans="1:5" ht="87" customHeight="1" thickBot="1">
      <c r="A12" s="172" t="s">
        <v>22</v>
      </c>
      <c r="B12" s="145" t="s">
        <v>23</v>
      </c>
      <c r="C12" s="14" t="s">
        <v>24</v>
      </c>
      <c r="D12" s="17" t="s">
        <v>25</v>
      </c>
      <c r="E12" s="16" t="s">
        <v>26</v>
      </c>
    </row>
    <row r="13" spans="1:5" ht="91.5" customHeight="1" thickBot="1">
      <c r="A13" s="150" t="s">
        <v>27</v>
      </c>
      <c r="B13" s="145" t="s">
        <v>28</v>
      </c>
      <c r="C13" s="14" t="s">
        <v>1041</v>
      </c>
      <c r="D13" s="14" t="s">
        <v>29</v>
      </c>
      <c r="E13" s="16" t="s">
        <v>30</v>
      </c>
    </row>
    <row r="14" spans="1:5" ht="128.25" customHeight="1" thickBot="1" thickTop="1">
      <c r="A14" s="146" t="s">
        <v>731</v>
      </c>
      <c r="B14" s="145" t="s">
        <v>781</v>
      </c>
      <c r="C14" s="14" t="s">
        <v>1042</v>
      </c>
      <c r="D14" s="15" t="s">
        <v>5</v>
      </c>
      <c r="E14" s="168" t="s">
        <v>732</v>
      </c>
    </row>
  </sheetData>
  <sheetProtection sheet="1" objects="1" scenarios="1" selectLockedCells="1" selectUnlockedCells="1"/>
  <printOptions/>
  <pageMargins left="0.7" right="0.7" top="0.787401575" bottom="0.7874015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O19"/>
  <sheetViews>
    <sheetView zoomScalePageLayoutView="0" workbookViewId="0" topLeftCell="A1">
      <selection activeCell="Q9" sqref="Q9"/>
    </sheetView>
  </sheetViews>
  <sheetFormatPr defaultColWidth="11.57421875" defaultRowHeight="15"/>
  <cols>
    <col min="1" max="1" width="13.140625" style="115" customWidth="1"/>
    <col min="2" max="4" width="11.57421875" style="115" customWidth="1"/>
    <col min="5" max="5" width="24.28125" style="115" customWidth="1"/>
    <col min="6" max="6" width="4.7109375" style="115" customWidth="1"/>
    <col min="7" max="7" width="9.7109375" style="115" customWidth="1"/>
    <col min="8" max="10" width="11.57421875" style="115" customWidth="1"/>
    <col min="11" max="11" width="32.28125" style="115" customWidth="1"/>
    <col min="12" max="12" width="11.57421875" style="115" customWidth="1"/>
    <col min="13" max="13" width="10.28125" style="115" customWidth="1"/>
    <col min="14" max="16384" width="11.57421875" style="115" customWidth="1"/>
  </cols>
  <sheetData>
    <row r="1" ht="39" customHeight="1">
      <c r="A1" s="116" t="s">
        <v>492</v>
      </c>
    </row>
    <row r="2" spans="1:11" ht="14.25">
      <c r="A2" s="153"/>
      <c r="B2" s="153"/>
      <c r="C2" s="153"/>
      <c r="D2" s="153"/>
      <c r="E2" s="153"/>
      <c r="F2" s="153"/>
      <c r="G2" s="153"/>
      <c r="H2" s="225"/>
      <c r="I2" s="225"/>
      <c r="J2" s="225"/>
      <c r="K2" s="226"/>
    </row>
    <row r="3" spans="1:11" ht="93.75" customHeight="1">
      <c r="A3" s="138" t="s">
        <v>470</v>
      </c>
      <c r="B3" s="245" t="s">
        <v>734</v>
      </c>
      <c r="C3" s="245"/>
      <c r="D3" s="245"/>
      <c r="E3" s="245"/>
      <c r="F3" s="137"/>
      <c r="G3" s="117" t="s">
        <v>469</v>
      </c>
      <c r="H3" s="247" t="s">
        <v>735</v>
      </c>
      <c r="I3" s="247"/>
      <c r="J3" s="247"/>
      <c r="K3" s="248"/>
    </row>
    <row r="4" spans="1:11" ht="10.5" customHeight="1">
      <c r="A4" s="154"/>
      <c r="B4" s="154"/>
      <c r="C4" s="154"/>
      <c r="D4" s="154"/>
      <c r="E4" s="154"/>
      <c r="F4" s="154"/>
      <c r="G4" s="154"/>
      <c r="H4" s="231"/>
      <c r="I4" s="231"/>
      <c r="J4" s="231"/>
      <c r="K4" s="232"/>
    </row>
    <row r="5" spans="1:11" ht="108" customHeight="1">
      <c r="A5" s="139" t="s">
        <v>471</v>
      </c>
      <c r="B5" s="245" t="s">
        <v>736</v>
      </c>
      <c r="C5" s="245"/>
      <c r="D5" s="245"/>
      <c r="E5" s="245"/>
      <c r="G5" s="117" t="s">
        <v>469</v>
      </c>
      <c r="H5" s="247" t="s">
        <v>737</v>
      </c>
      <c r="I5" s="247"/>
      <c r="J5" s="247"/>
      <c r="K5" s="248"/>
    </row>
    <row r="6" spans="1:11" ht="14.25" customHeight="1">
      <c r="A6" s="155"/>
      <c r="B6" s="257"/>
      <c r="C6" s="257"/>
      <c r="D6" s="257"/>
      <c r="E6" s="257"/>
      <c r="F6" s="155"/>
      <c r="G6" s="155"/>
      <c r="H6" s="229"/>
      <c r="I6" s="229"/>
      <c r="J6" s="229"/>
      <c r="K6" s="230"/>
    </row>
    <row r="7" spans="1:11" ht="167.25" customHeight="1">
      <c r="A7" s="140" t="s">
        <v>475</v>
      </c>
      <c r="B7" s="245" t="s">
        <v>738</v>
      </c>
      <c r="C7" s="245"/>
      <c r="D7" s="245"/>
      <c r="E7" s="245"/>
      <c r="G7" s="117" t="s">
        <v>469</v>
      </c>
      <c r="H7" s="247" t="s">
        <v>739</v>
      </c>
      <c r="I7" s="247"/>
      <c r="J7" s="247"/>
      <c r="K7" s="248"/>
    </row>
    <row r="8" spans="1:11" ht="12" customHeight="1">
      <c r="A8" s="141"/>
      <c r="B8" s="156"/>
      <c r="C8" s="156"/>
      <c r="D8" s="156"/>
      <c r="E8" s="156"/>
      <c r="F8" s="157"/>
      <c r="G8" s="141"/>
      <c r="H8" s="233"/>
      <c r="I8" s="233"/>
      <c r="J8" s="233"/>
      <c r="K8" s="234"/>
    </row>
    <row r="9" spans="1:11" ht="138" customHeight="1">
      <c r="A9" s="141" t="s">
        <v>740</v>
      </c>
      <c r="B9" s="245" t="s">
        <v>741</v>
      </c>
      <c r="C9" s="245"/>
      <c r="D9" s="245"/>
      <c r="E9" s="245"/>
      <c r="G9" s="117" t="s">
        <v>469</v>
      </c>
      <c r="H9" s="247" t="s">
        <v>750</v>
      </c>
      <c r="I9" s="247"/>
      <c r="J9" s="247"/>
      <c r="K9" s="248"/>
    </row>
    <row r="10" spans="1:11" ht="14.25">
      <c r="A10" s="153"/>
      <c r="B10" s="153"/>
      <c r="C10" s="153"/>
      <c r="D10" s="153"/>
      <c r="E10" s="153"/>
      <c r="F10" s="153"/>
      <c r="G10" s="153"/>
      <c r="H10" s="225"/>
      <c r="I10" s="225"/>
      <c r="J10" s="225"/>
      <c r="K10" s="226"/>
    </row>
    <row r="11" spans="1:15" ht="80.25" customHeight="1">
      <c r="A11" s="138" t="s">
        <v>476</v>
      </c>
      <c r="B11" s="245" t="s">
        <v>742</v>
      </c>
      <c r="C11" s="245"/>
      <c r="D11" s="245"/>
      <c r="E11" s="245"/>
      <c r="G11" s="117" t="s">
        <v>469</v>
      </c>
      <c r="H11" s="247" t="s">
        <v>743</v>
      </c>
      <c r="I11" s="247"/>
      <c r="J11" s="247"/>
      <c r="K11" s="248"/>
      <c r="O11" s="244"/>
    </row>
    <row r="12" spans="1:13" ht="14.25">
      <c r="A12" s="154"/>
      <c r="B12" s="154"/>
      <c r="C12" s="154"/>
      <c r="D12" s="154"/>
      <c r="E12" s="154"/>
      <c r="F12" s="154"/>
      <c r="G12" s="154"/>
      <c r="H12" s="154"/>
      <c r="I12" s="154"/>
      <c r="J12" s="154"/>
      <c r="K12" s="231"/>
      <c r="L12" s="235"/>
      <c r="M12" s="236"/>
    </row>
    <row r="13" spans="1:13" ht="211.5" customHeight="1">
      <c r="A13" s="139" t="s">
        <v>477</v>
      </c>
      <c r="B13" s="245" t="s">
        <v>751</v>
      </c>
      <c r="C13" s="245"/>
      <c r="D13" s="245"/>
      <c r="E13" s="245"/>
      <c r="G13" s="117" t="s">
        <v>469</v>
      </c>
      <c r="H13" s="247" t="s">
        <v>744</v>
      </c>
      <c r="I13" s="247"/>
      <c r="J13" s="247"/>
      <c r="K13" s="247"/>
      <c r="L13" s="255"/>
      <c r="M13" s="256"/>
    </row>
    <row r="14" spans="1:13" ht="12" customHeight="1">
      <c r="A14" s="153"/>
      <c r="B14" s="153"/>
      <c r="C14" s="153"/>
      <c r="D14" s="153"/>
      <c r="E14" s="153"/>
      <c r="F14" s="153"/>
      <c r="G14" s="153"/>
      <c r="H14" s="225"/>
      <c r="I14" s="225"/>
      <c r="J14" s="225"/>
      <c r="K14" s="225"/>
      <c r="L14" s="225"/>
      <c r="M14" s="226"/>
    </row>
    <row r="15" spans="1:13" ht="409.5" customHeight="1">
      <c r="A15" s="138" t="s">
        <v>479</v>
      </c>
      <c r="B15" s="252" t="s">
        <v>1039</v>
      </c>
      <c r="C15" s="245"/>
      <c r="D15" s="245"/>
      <c r="E15" s="245"/>
      <c r="G15" s="117" t="s">
        <v>469</v>
      </c>
      <c r="H15" s="246" t="s">
        <v>1034</v>
      </c>
      <c r="I15" s="253"/>
      <c r="J15" s="253"/>
      <c r="K15" s="253"/>
      <c r="L15" s="253"/>
      <c r="M15" s="254"/>
    </row>
    <row r="16" spans="1:13" ht="12" customHeight="1">
      <c r="A16" s="159"/>
      <c r="B16" s="159"/>
      <c r="C16" s="159"/>
      <c r="D16" s="159"/>
      <c r="E16" s="159"/>
      <c r="F16" s="159"/>
      <c r="G16" s="159"/>
      <c r="H16" s="227"/>
      <c r="I16" s="227"/>
      <c r="J16" s="227"/>
      <c r="K16" s="227"/>
      <c r="L16" s="227"/>
      <c r="M16" s="228"/>
    </row>
    <row r="17" spans="1:13" ht="178.5" customHeight="1">
      <c r="A17" s="158" t="s">
        <v>733</v>
      </c>
      <c r="B17" s="245" t="s">
        <v>745</v>
      </c>
      <c r="C17" s="245"/>
      <c r="D17" s="245"/>
      <c r="E17" s="245"/>
      <c r="G17" s="117" t="s">
        <v>469</v>
      </c>
      <c r="H17" s="246" t="s">
        <v>754</v>
      </c>
      <c r="I17" s="247"/>
      <c r="J17" s="247"/>
      <c r="K17" s="247"/>
      <c r="L17" s="247"/>
      <c r="M17" s="248"/>
    </row>
    <row r="18" spans="1:13" ht="14.25">
      <c r="A18" s="155"/>
      <c r="B18" s="155"/>
      <c r="C18" s="155"/>
      <c r="D18" s="155"/>
      <c r="E18" s="155"/>
      <c r="F18" s="155"/>
      <c r="G18" s="155"/>
      <c r="H18" s="229"/>
      <c r="I18" s="229"/>
      <c r="J18" s="229"/>
      <c r="K18" s="229"/>
      <c r="L18" s="229"/>
      <c r="M18" s="230"/>
    </row>
    <row r="19" spans="1:13" ht="225" customHeight="1" thickBot="1">
      <c r="A19" s="222" t="s">
        <v>746</v>
      </c>
      <c r="B19" s="249" t="s">
        <v>747</v>
      </c>
      <c r="C19" s="250"/>
      <c r="D19" s="250"/>
      <c r="E19" s="250"/>
      <c r="F19" s="223"/>
      <c r="G19" s="224" t="s">
        <v>469</v>
      </c>
      <c r="H19" s="249" t="s">
        <v>748</v>
      </c>
      <c r="I19" s="250"/>
      <c r="J19" s="250"/>
      <c r="K19" s="250"/>
      <c r="L19" s="250"/>
      <c r="M19" s="251"/>
    </row>
  </sheetData>
  <sheetProtection sheet="1" objects="1" scenarios="1" selectLockedCells="1" selectUnlockedCells="1"/>
  <mergeCells count="19">
    <mergeCell ref="B6:E6"/>
    <mergeCell ref="B7:E7"/>
    <mergeCell ref="B3:E3"/>
    <mergeCell ref="H3:K3"/>
    <mergeCell ref="B5:E5"/>
    <mergeCell ref="H5:K5"/>
    <mergeCell ref="H7:K7"/>
    <mergeCell ref="B13:E13"/>
    <mergeCell ref="B9:E9"/>
    <mergeCell ref="H9:K9"/>
    <mergeCell ref="B11:E11"/>
    <mergeCell ref="H13:M13"/>
    <mergeCell ref="H11:K11"/>
    <mergeCell ref="B17:E17"/>
    <mergeCell ref="H17:M17"/>
    <mergeCell ref="B19:E19"/>
    <mergeCell ref="H19:M19"/>
    <mergeCell ref="B15:E15"/>
    <mergeCell ref="H15:M15"/>
  </mergeCells>
  <printOptions/>
  <pageMargins left="0.7" right="0.7" top="0.787401575" bottom="0.7874015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F14"/>
  <sheetViews>
    <sheetView zoomScalePageLayoutView="0" workbookViewId="0" topLeftCell="A1">
      <selection activeCell="C6" sqref="C6"/>
    </sheetView>
  </sheetViews>
  <sheetFormatPr defaultColWidth="11.421875" defaultRowHeight="15"/>
  <cols>
    <col min="1" max="1" width="14.7109375" style="0" customWidth="1"/>
    <col min="2" max="2" width="31.421875" style="0" customWidth="1"/>
    <col min="3" max="3" width="14.57421875" style="0" customWidth="1"/>
    <col min="4" max="4" width="17.28125" style="0" customWidth="1"/>
  </cols>
  <sheetData>
    <row r="1" spans="1:4" ht="36" customHeight="1">
      <c r="A1" s="185" t="s">
        <v>31</v>
      </c>
      <c r="B1" s="18"/>
      <c r="C1" s="18"/>
      <c r="D1" s="18"/>
    </row>
    <row r="2" ht="27.75" customHeight="1">
      <c r="A2" s="74" t="s">
        <v>32</v>
      </c>
    </row>
    <row r="3" ht="21.75" customHeight="1">
      <c r="A3" s="19" t="s">
        <v>33</v>
      </c>
    </row>
    <row r="4" ht="21.75" thickBot="1">
      <c r="A4" s="20"/>
    </row>
    <row r="5" spans="1:6" ht="36" customHeight="1" thickTop="1">
      <c r="A5" s="20"/>
      <c r="C5" s="21" t="s">
        <v>34</v>
      </c>
      <c r="F5" s="22" t="s">
        <v>35</v>
      </c>
    </row>
    <row r="6" spans="1:3" ht="18.75">
      <c r="A6" s="23" t="s">
        <v>759</v>
      </c>
      <c r="B6" s="175" t="s">
        <v>36</v>
      </c>
      <c r="C6" s="186">
        <v>-16.684</v>
      </c>
    </row>
    <row r="7" ht="15">
      <c r="C7" s="25"/>
    </row>
    <row r="8" spans="1:3" ht="18.75">
      <c r="A8" s="26" t="s">
        <v>37</v>
      </c>
      <c r="B8" s="24" t="s">
        <v>38</v>
      </c>
      <c r="C8" s="178">
        <v>48.8</v>
      </c>
    </row>
    <row r="9" spans="1:3" ht="15.75">
      <c r="A9" s="26" t="s">
        <v>39</v>
      </c>
      <c r="C9" s="25"/>
    </row>
    <row r="10" spans="2:3" ht="19.5" thickBot="1">
      <c r="B10" s="27" t="s">
        <v>40</v>
      </c>
      <c r="C10" s="176">
        <v>0</v>
      </c>
    </row>
    <row r="11" ht="39" customHeight="1" thickTop="1">
      <c r="D11" s="28" t="s">
        <v>41</v>
      </c>
    </row>
    <row r="12" spans="1:4" ht="27.75" customHeight="1">
      <c r="A12" s="29" t="s">
        <v>41</v>
      </c>
      <c r="B12" s="181" t="s">
        <v>1000</v>
      </c>
      <c r="C12" s="30"/>
      <c r="D12" s="31">
        <f>DEGREES(ACOS(((SIN(RADIANS(C6))-(SIN(RADIANS(C8))*SIN(RADIANS(C10-(1/(60*(TAN(RADIANS(C10+(7.31/((C10)+4.4))))))))))))/((COS(RADIANS(C8))*COS(RADIANS(C10-(1/(60*(TAN(RADIANS(C10+(7.31/((C10)+4.4)))))))))))))</f>
        <v>115.1139749848725</v>
      </c>
    </row>
    <row r="13" spans="1:4" ht="17.25" customHeight="1">
      <c r="A13" s="32" t="s">
        <v>42</v>
      </c>
      <c r="D13" s="33"/>
    </row>
    <row r="14" spans="2:4" ht="26.25" customHeight="1" thickBot="1">
      <c r="B14" s="181" t="s">
        <v>1001</v>
      </c>
      <c r="C14" s="30"/>
      <c r="D14" s="35">
        <f>360-D12</f>
        <v>244.8860250151275</v>
      </c>
    </row>
    <row r="15" ht="15.75" thickTop="1"/>
  </sheetData>
  <sheetProtection sheet="1" objects="1" scenarios="1" selectLockedCells="1"/>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49"/>
  <sheetViews>
    <sheetView zoomScalePageLayoutView="0" workbookViewId="0" topLeftCell="A1">
      <selection activeCell="C7" sqref="C7"/>
    </sheetView>
  </sheetViews>
  <sheetFormatPr defaultColWidth="11.421875" defaultRowHeight="15"/>
  <cols>
    <col min="1" max="1" width="14.8515625" style="0" customWidth="1"/>
    <col min="2" max="2" width="21.57421875" style="0" customWidth="1"/>
    <col min="3" max="3" width="15.00390625" style="0" customWidth="1"/>
    <col min="4" max="4" width="15.28125" style="0" customWidth="1"/>
  </cols>
  <sheetData>
    <row r="1" ht="39" customHeight="1">
      <c r="A1" s="36" t="s">
        <v>31</v>
      </c>
    </row>
    <row r="2" ht="24" customHeight="1">
      <c r="A2" s="74" t="s">
        <v>43</v>
      </c>
    </row>
    <row r="3" ht="21" customHeight="1">
      <c r="A3" s="19" t="s">
        <v>44</v>
      </c>
    </row>
    <row r="4" ht="21" customHeight="1">
      <c r="A4" s="19"/>
    </row>
    <row r="5" ht="22.5" customHeight="1" thickBot="1"/>
    <row r="6" spans="1:7" ht="31.5" customHeight="1" thickTop="1">
      <c r="A6" s="20"/>
      <c r="C6" s="21" t="s">
        <v>34</v>
      </c>
      <c r="G6" s="22" t="s">
        <v>35</v>
      </c>
    </row>
    <row r="7" spans="1:3" ht="18.75">
      <c r="A7" s="23" t="s">
        <v>759</v>
      </c>
      <c r="B7" s="24" t="s">
        <v>45</v>
      </c>
      <c r="C7" s="177">
        <v>0</v>
      </c>
    </row>
    <row r="8" ht="15">
      <c r="C8" s="25"/>
    </row>
    <row r="9" spans="1:3" ht="17.25" customHeight="1">
      <c r="A9" s="26" t="s">
        <v>37</v>
      </c>
      <c r="B9" s="24" t="s">
        <v>46</v>
      </c>
      <c r="C9" s="177">
        <v>47</v>
      </c>
    </row>
    <row r="10" spans="1:3" ht="15.75">
      <c r="A10" s="26" t="s">
        <v>39</v>
      </c>
      <c r="C10" s="25"/>
    </row>
    <row r="11" spans="2:3" ht="19.5" thickBot="1">
      <c r="B11" s="24" t="s">
        <v>47</v>
      </c>
      <c r="C11" s="176">
        <v>0</v>
      </c>
    </row>
    <row r="12" ht="33" customHeight="1" thickTop="1">
      <c r="D12" s="28" t="s">
        <v>41</v>
      </c>
    </row>
    <row r="13" spans="1:4" ht="27" customHeight="1">
      <c r="A13" s="29" t="s">
        <v>41</v>
      </c>
      <c r="B13" s="181" t="s">
        <v>986</v>
      </c>
      <c r="C13" s="30"/>
      <c r="D13" s="31">
        <f>DEGREES(ACOS(((SIN(RADIANS(C7))-(SIN(RADIANS(C9))*SIN(RADIANS(C11)))))/((COS(RADIANS(C9))*COS(RADIANS(C11))))))</f>
        <v>90</v>
      </c>
    </row>
    <row r="14" spans="1:4" ht="15.75">
      <c r="A14" s="32" t="s">
        <v>42</v>
      </c>
      <c r="D14" s="33"/>
    </row>
    <row r="15" spans="2:4" ht="27" customHeight="1" thickBot="1">
      <c r="B15" s="181" t="s">
        <v>987</v>
      </c>
      <c r="C15" s="30"/>
      <c r="D15" s="35">
        <f>360-D13</f>
        <v>270</v>
      </c>
    </row>
    <row r="16" ht="15.75" thickTop="1"/>
    <row r="24" ht="26.25">
      <c r="A24" s="37"/>
    </row>
    <row r="26" spans="1:6" ht="21">
      <c r="A26" s="20"/>
      <c r="C26" s="38"/>
      <c r="D26" s="39"/>
      <c r="F26" s="40"/>
    </row>
    <row r="28" spans="1:4" ht="15.75">
      <c r="A28" s="38"/>
      <c r="B28" s="41"/>
      <c r="C28" s="42"/>
      <c r="D28" s="43"/>
    </row>
    <row r="29" spans="3:4" ht="15">
      <c r="C29" s="43"/>
      <c r="D29" s="43"/>
    </row>
    <row r="30" spans="1:4" ht="15">
      <c r="A30" s="44"/>
      <c r="C30" s="42"/>
      <c r="D30" s="43"/>
    </row>
    <row r="31" spans="1:4" ht="15">
      <c r="A31" s="44"/>
      <c r="C31" s="43"/>
      <c r="D31" s="43"/>
    </row>
    <row r="32" spans="3:4" ht="15">
      <c r="C32" s="42"/>
      <c r="D32" s="43"/>
    </row>
    <row r="33" spans="3:4" ht="15">
      <c r="C33" s="43"/>
      <c r="D33" s="43"/>
    </row>
    <row r="34" spans="1:4" ht="18.75">
      <c r="A34" s="39"/>
      <c r="B34" s="41"/>
      <c r="C34" s="43"/>
      <c r="D34" s="45"/>
    </row>
    <row r="35" ht="15">
      <c r="A35" s="46"/>
    </row>
    <row r="39" ht="26.25">
      <c r="A39" s="37"/>
    </row>
    <row r="41" spans="1:4" ht="21">
      <c r="A41" s="20"/>
      <c r="C41" s="38"/>
      <c r="D41" s="39"/>
    </row>
    <row r="43" spans="1:4" ht="15.75">
      <c r="A43" s="38"/>
      <c r="B43" s="41"/>
      <c r="C43" s="42"/>
      <c r="D43" s="43"/>
    </row>
    <row r="44" spans="1:4" ht="15">
      <c r="A44" s="44"/>
      <c r="C44" s="43"/>
      <c r="D44" s="43"/>
    </row>
    <row r="45" spans="1:4" ht="15">
      <c r="A45" s="44"/>
      <c r="C45" s="43"/>
      <c r="D45" s="43"/>
    </row>
    <row r="46" spans="1:4" ht="15">
      <c r="A46" s="44"/>
      <c r="C46" s="43"/>
      <c r="D46" s="43"/>
    </row>
    <row r="47" spans="1:5" ht="18.75">
      <c r="A47" s="39"/>
      <c r="C47" s="47"/>
      <c r="D47" s="45"/>
      <c r="E47" s="48"/>
    </row>
    <row r="48" spans="1:5" ht="18.75">
      <c r="A48" s="46"/>
      <c r="C48" s="43"/>
      <c r="D48" s="43"/>
      <c r="E48" s="48"/>
    </row>
    <row r="49" spans="3:4" ht="18.75">
      <c r="C49" s="49"/>
      <c r="D49" s="45"/>
    </row>
  </sheetData>
  <sheetProtection sheet="1" objects="1" scenarios="1" selectLockedCells="1"/>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70C0"/>
  </sheetPr>
  <dimension ref="A1:H17"/>
  <sheetViews>
    <sheetView zoomScalePageLayoutView="0" workbookViewId="0" topLeftCell="A1">
      <selection activeCell="C7" sqref="C7"/>
    </sheetView>
  </sheetViews>
  <sheetFormatPr defaultColWidth="11.421875" defaultRowHeight="15"/>
  <cols>
    <col min="1" max="1" width="14.8515625" style="0" customWidth="1"/>
    <col min="2" max="2" width="24.140625" style="0" customWidth="1"/>
    <col min="3" max="3" width="13.57421875" style="0" customWidth="1"/>
    <col min="4" max="4" width="15.28125" style="0" customWidth="1"/>
  </cols>
  <sheetData>
    <row r="1" spans="1:8" ht="42" customHeight="1">
      <c r="A1" s="50" t="s">
        <v>48</v>
      </c>
      <c r="B1" s="51"/>
      <c r="C1" s="51"/>
      <c r="D1" s="51"/>
      <c r="E1" s="51"/>
      <c r="F1" s="51"/>
      <c r="G1" s="51"/>
      <c r="H1" s="51"/>
    </row>
    <row r="2" ht="21" customHeight="1">
      <c r="A2" s="19" t="s">
        <v>49</v>
      </c>
    </row>
    <row r="3" ht="18" customHeight="1">
      <c r="A3" s="19" t="s">
        <v>50</v>
      </c>
    </row>
    <row r="4" ht="18">
      <c r="A4" s="19" t="s">
        <v>51</v>
      </c>
    </row>
    <row r="5" ht="21.75" thickBot="1">
      <c r="A5" s="20"/>
    </row>
    <row r="6" spans="1:3" ht="30" customHeight="1" thickTop="1">
      <c r="A6" s="20"/>
      <c r="C6" s="21" t="s">
        <v>34</v>
      </c>
    </row>
    <row r="7" spans="1:3" ht="18.75">
      <c r="A7" s="23" t="s">
        <v>759</v>
      </c>
      <c r="B7" s="24" t="s">
        <v>46</v>
      </c>
      <c r="C7" s="177">
        <v>48.8</v>
      </c>
    </row>
    <row r="8" spans="2:3" ht="15.75">
      <c r="B8" s="52"/>
      <c r="C8" s="53"/>
    </row>
    <row r="9" spans="1:3" ht="18.75">
      <c r="A9" s="26" t="s">
        <v>37</v>
      </c>
      <c r="B9" s="24" t="s">
        <v>52</v>
      </c>
      <c r="C9" s="177">
        <v>3.4</v>
      </c>
    </row>
    <row r="10" spans="1:3" ht="15.75">
      <c r="A10" s="26" t="s">
        <v>39</v>
      </c>
      <c r="C10" s="25"/>
    </row>
    <row r="11" spans="1:3" ht="19.5" thickBot="1">
      <c r="A11" s="26"/>
      <c r="B11" s="24" t="s">
        <v>53</v>
      </c>
      <c r="C11" s="176">
        <v>120</v>
      </c>
    </row>
    <row r="12" ht="33.75" customHeight="1" thickTop="1">
      <c r="D12" s="28" t="s">
        <v>41</v>
      </c>
    </row>
    <row r="13" spans="1:4" ht="27.75" customHeight="1" thickBot="1">
      <c r="A13" s="54" t="s">
        <v>54</v>
      </c>
      <c r="B13" s="181" t="s">
        <v>988</v>
      </c>
      <c r="C13" s="55"/>
      <c r="D13" s="56">
        <f>DEGREES(ASIN(((COS(RADIANS(C11))*COS(RADIANS(C7))*COS(RADIANS(C9-(1/(60*(TAN(RADIANS(C9+(7.31/((C9)+4.4)))))))))))+(SIN(RADIANS(C7))*SIN(RADIANS(C9-(1/(60*(TAN(RADIANS(C9+(7.31/((C9)+4.4))))))))))))</f>
        <v>-16.684152082426696</v>
      </c>
    </row>
    <row r="14" ht="22.5" customHeight="1" thickTop="1">
      <c r="A14" s="32" t="s">
        <v>42</v>
      </c>
    </row>
    <row r="15" ht="24.75" customHeight="1"/>
    <row r="17" ht="18.75">
      <c r="A17" s="22"/>
    </row>
  </sheetData>
  <sheetProtection sheet="1" objects="1" scenarios="1" selectLockedCells="1"/>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00B050"/>
  </sheetPr>
  <dimension ref="A1:N33"/>
  <sheetViews>
    <sheetView zoomScale="90" zoomScaleNormal="90" zoomScalePageLayoutView="0" workbookViewId="0" topLeftCell="A1">
      <selection activeCell="C25" sqref="C25"/>
    </sheetView>
  </sheetViews>
  <sheetFormatPr defaultColWidth="11.421875" defaultRowHeight="15"/>
  <cols>
    <col min="1" max="1" width="14.8515625" style="0" customWidth="1"/>
    <col min="2" max="2" width="31.421875" style="0" customWidth="1"/>
    <col min="3" max="3" width="14.57421875" style="0" customWidth="1"/>
    <col min="4" max="4" width="15.28125" style="0" customWidth="1"/>
  </cols>
  <sheetData>
    <row r="1" spans="1:8" ht="36.75" customHeight="1">
      <c r="A1" s="57" t="s">
        <v>752</v>
      </c>
      <c r="B1" s="58"/>
      <c r="C1" s="58"/>
      <c r="D1" s="58"/>
      <c r="E1" s="58"/>
      <c r="F1" s="58"/>
      <c r="G1" s="58"/>
      <c r="H1" s="58"/>
    </row>
    <row r="2" ht="21.75" customHeight="1">
      <c r="A2" s="19" t="s">
        <v>56</v>
      </c>
    </row>
    <row r="3" ht="18" customHeight="1">
      <c r="A3" s="19" t="s">
        <v>57</v>
      </c>
    </row>
    <row r="4" ht="18">
      <c r="A4" s="19"/>
    </row>
    <row r="5" ht="18">
      <c r="A5" s="19"/>
    </row>
    <row r="6" spans="1:6" ht="21.75" thickBot="1">
      <c r="A6" s="20" t="s">
        <v>58</v>
      </c>
      <c r="F6" s="22"/>
    </row>
    <row r="7" spans="1:3" ht="30" customHeight="1" thickTop="1">
      <c r="A7" s="20"/>
      <c r="C7" s="21" t="s">
        <v>34</v>
      </c>
    </row>
    <row r="8" spans="1:3" ht="18.75">
      <c r="A8" s="23" t="s">
        <v>759</v>
      </c>
      <c r="B8" s="179" t="s">
        <v>36</v>
      </c>
      <c r="C8" s="180">
        <v>-23.43</v>
      </c>
    </row>
    <row r="9" ht="15.75">
      <c r="C9" s="53"/>
    </row>
    <row r="10" spans="1:3" ht="18.75">
      <c r="A10" s="26" t="s">
        <v>37</v>
      </c>
      <c r="B10" s="24" t="s">
        <v>38</v>
      </c>
      <c r="C10" s="177">
        <v>47</v>
      </c>
    </row>
    <row r="11" spans="1:3" ht="15.75">
      <c r="A11" s="26" t="s">
        <v>39</v>
      </c>
      <c r="C11" s="25"/>
    </row>
    <row r="12" spans="1:3" ht="19.5" thickBot="1">
      <c r="A12" s="26"/>
      <c r="B12" s="27" t="s">
        <v>40</v>
      </c>
      <c r="C12" s="176">
        <v>0</v>
      </c>
    </row>
    <row r="13" ht="30" customHeight="1" thickTop="1">
      <c r="D13" s="28" t="s">
        <v>54</v>
      </c>
    </row>
    <row r="14" spans="1:4" ht="24.75" customHeight="1">
      <c r="A14" s="54" t="s">
        <v>54</v>
      </c>
      <c r="B14" s="181" t="s">
        <v>989</v>
      </c>
      <c r="C14" s="30"/>
      <c r="D14" s="31">
        <f>DEGREES(ACOS(((SIN(RADIANS(C8))-(SIN(RADIANS(C10))*SIN(RADIANS(C12-0.27-(1/(60*(TAN(RADIANS(C12+(7.31/((C12)+4.4))))))))))))/((COS(RADIANS(C10))*COS(RADIANS(C12-0.27-(1/(60*(TAN(RADIANS(C12+(7.31/((C12)+4.4)))))))))))))</f>
        <v>124.56133205277796</v>
      </c>
    </row>
    <row r="15" spans="1:4" ht="15.75">
      <c r="A15" s="32" t="s">
        <v>42</v>
      </c>
      <c r="D15" s="33"/>
    </row>
    <row r="16" spans="2:4" ht="24.75" customHeight="1" thickBot="1">
      <c r="B16" s="181" t="s">
        <v>990</v>
      </c>
      <c r="C16" s="30"/>
      <c r="D16" s="35">
        <f>360-D14</f>
        <v>235.43866794722203</v>
      </c>
    </row>
    <row r="17" ht="15.75" thickTop="1"/>
    <row r="19" ht="15.75" thickBot="1"/>
    <row r="20" spans="1:14" ht="15">
      <c r="A20" s="59"/>
      <c r="B20" s="59"/>
      <c r="C20" s="59"/>
      <c r="D20" s="59"/>
      <c r="E20" s="59"/>
      <c r="F20" s="59"/>
      <c r="G20" s="59"/>
      <c r="H20" s="59"/>
      <c r="I20" s="59"/>
      <c r="J20" s="59"/>
      <c r="K20" s="59"/>
      <c r="L20" s="59"/>
      <c r="M20" s="59"/>
      <c r="N20" s="43"/>
    </row>
    <row r="21" spans="1:14" ht="15">
      <c r="A21" s="43"/>
      <c r="B21" s="43"/>
      <c r="C21" s="43"/>
      <c r="D21" s="43"/>
      <c r="E21" s="43"/>
      <c r="F21" s="43"/>
      <c r="G21" s="43"/>
      <c r="H21" s="43"/>
      <c r="I21" s="43"/>
      <c r="J21" s="43"/>
      <c r="K21" s="43"/>
      <c r="L21" s="43"/>
      <c r="M21" s="43"/>
      <c r="N21" s="43"/>
    </row>
    <row r="22" spans="1:6" ht="21">
      <c r="A22" s="20" t="s">
        <v>59</v>
      </c>
      <c r="F22" s="22"/>
    </row>
    <row r="23" ht="15.75" thickBot="1"/>
    <row r="24" spans="1:3" ht="25.5" customHeight="1" thickTop="1">
      <c r="A24" s="20"/>
      <c r="C24" s="21" t="s">
        <v>34</v>
      </c>
    </row>
    <row r="25" spans="1:3" ht="18.75">
      <c r="A25" s="23" t="s">
        <v>759</v>
      </c>
      <c r="B25" s="24" t="s">
        <v>36</v>
      </c>
      <c r="C25" s="180">
        <v>-23.9</v>
      </c>
    </row>
    <row r="26" ht="15.75">
      <c r="C26" s="53"/>
    </row>
    <row r="27" spans="1:3" ht="18.75">
      <c r="A27" s="26" t="s">
        <v>37</v>
      </c>
      <c r="B27" s="24" t="s">
        <v>38</v>
      </c>
      <c r="C27" s="177">
        <v>47</v>
      </c>
    </row>
    <row r="28" spans="1:3" ht="15.75">
      <c r="A28" s="26" t="s">
        <v>39</v>
      </c>
      <c r="C28" s="25"/>
    </row>
    <row r="29" spans="1:3" ht="19.5" thickBot="1">
      <c r="A29" s="26"/>
      <c r="B29" s="27" t="s">
        <v>40</v>
      </c>
      <c r="C29" s="176">
        <v>0</v>
      </c>
    </row>
    <row r="30" ht="26.25" customHeight="1" thickTop="1">
      <c r="D30" s="28" t="s">
        <v>54</v>
      </c>
    </row>
    <row r="31" spans="1:4" ht="23.25" customHeight="1">
      <c r="A31" s="54" t="s">
        <v>54</v>
      </c>
      <c r="B31" s="181" t="s">
        <v>996</v>
      </c>
      <c r="C31" s="30"/>
      <c r="D31" s="31">
        <f>DEGREES(ACOS(((SIN(RADIANS(C25))-(SIN(RADIANS(C27))*SIN(RADIANS(C29+0.27-(1/(60*(TAN(RADIANS(C29+(7.31/((C29)+4.4))))))))))))/((COS(RADIANS(C27))*COS(RADIANS(C29+0.27-(1/(60*(TAN(RADIANS(C29+(7.31/((C29)+4.4)))))))))))))</f>
        <v>126.04054035405889</v>
      </c>
    </row>
    <row r="32" spans="1:4" ht="15.75">
      <c r="A32" s="32" t="s">
        <v>42</v>
      </c>
      <c r="D32" s="33"/>
    </row>
    <row r="33" spans="2:4" ht="25.5" customHeight="1" thickBot="1">
      <c r="B33" s="181" t="s">
        <v>991</v>
      </c>
      <c r="C33" s="30"/>
      <c r="D33" s="35">
        <f>360-D31</f>
        <v>233.9594596459411</v>
      </c>
    </row>
    <row r="34" ht="15.75" thickTop="1"/>
  </sheetData>
  <sheetProtection sheet="1" objects="1" scenarios="1" selectLockedCells="1"/>
  <printOptions/>
  <pageMargins left="0.7" right="0.7" top="0.787401575" bottom="0.7874015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N33"/>
  <sheetViews>
    <sheetView zoomScalePageLayoutView="0" workbookViewId="0" topLeftCell="A1">
      <selection activeCell="C9" sqref="C9"/>
    </sheetView>
  </sheetViews>
  <sheetFormatPr defaultColWidth="11.421875" defaultRowHeight="15"/>
  <cols>
    <col min="1" max="1" width="14.8515625" style="0" customWidth="1"/>
    <col min="2" max="2" width="31.57421875" style="0" customWidth="1"/>
    <col min="3" max="3" width="15.00390625" style="0" customWidth="1"/>
    <col min="4" max="4" width="15.28125" style="0" customWidth="1"/>
  </cols>
  <sheetData>
    <row r="1" spans="1:8" ht="40.5" customHeight="1">
      <c r="A1" s="60" t="s">
        <v>753</v>
      </c>
      <c r="B1" s="61"/>
      <c r="C1" s="61"/>
      <c r="D1" s="61"/>
      <c r="E1" s="61"/>
      <c r="F1" s="61"/>
      <c r="G1" s="61"/>
      <c r="H1" s="61"/>
    </row>
    <row r="2" ht="19.5" customHeight="1">
      <c r="A2" s="62" t="s">
        <v>60</v>
      </c>
    </row>
    <row r="3" ht="18.75" customHeight="1">
      <c r="A3" s="63" t="s">
        <v>61</v>
      </c>
    </row>
    <row r="4" ht="18.75" customHeight="1">
      <c r="A4" s="63" t="s">
        <v>62</v>
      </c>
    </row>
    <row r="5" ht="18.75" customHeight="1">
      <c r="A5" s="63"/>
    </row>
    <row r="6" ht="18">
      <c r="A6" s="19"/>
    </row>
    <row r="7" spans="1:6" ht="21.75" thickBot="1">
      <c r="A7" s="20" t="s">
        <v>63</v>
      </c>
      <c r="F7" s="22"/>
    </row>
    <row r="8" spans="1:3" ht="24" customHeight="1" thickTop="1">
      <c r="A8" s="20"/>
      <c r="C8" s="21" t="s">
        <v>34</v>
      </c>
    </row>
    <row r="9" spans="1:3" ht="18.75">
      <c r="A9" s="23" t="s">
        <v>759</v>
      </c>
      <c r="B9" s="27" t="s">
        <v>45</v>
      </c>
      <c r="C9" s="177">
        <v>29.1</v>
      </c>
    </row>
    <row r="10" ht="15.75">
      <c r="C10" s="53"/>
    </row>
    <row r="11" spans="1:3" ht="18.75">
      <c r="A11" s="26" t="s">
        <v>37</v>
      </c>
      <c r="B11" s="24" t="s">
        <v>38</v>
      </c>
      <c r="C11" s="177">
        <v>46.78</v>
      </c>
    </row>
    <row r="12" spans="1:3" ht="15.75">
      <c r="A12" s="26" t="s">
        <v>39</v>
      </c>
      <c r="C12" s="25"/>
    </row>
    <row r="13" spans="1:3" ht="19.5" thickBot="1">
      <c r="A13" s="26"/>
      <c r="B13" s="27" t="s">
        <v>40</v>
      </c>
      <c r="C13" s="176">
        <v>0</v>
      </c>
    </row>
    <row r="14" ht="24" customHeight="1" thickTop="1">
      <c r="D14" s="28" t="s">
        <v>54</v>
      </c>
    </row>
    <row r="15" spans="1:4" ht="28.5" customHeight="1">
      <c r="A15" s="29" t="s">
        <v>54</v>
      </c>
      <c r="B15" s="181" t="s">
        <v>992</v>
      </c>
      <c r="C15" s="30"/>
      <c r="D15" s="31">
        <f>DEGREES(ACOS(((SIN(RADIANS(C9))-(SIN(RADIANS(C11))*SIN(RADIANS(C13-0.27+(0.95*COS(C13-(1/60*(TAN(RADIANS(C13+(7.31/((C13)+4.4))))))))-(1/(60*(TAN(RADIANS(C13+(7.31/((C13)+4.4))))))))))))/((COS(RADIANS(C11))*COS(RADIANS(C13-0.27+(0.95*COS(C13-(1/60*(TAN(RADIANS(C13+(7.31/((C13)+4.4))))))))-(1/(60*(TAN(RADIANS(C13+(7.31/((C13)+4.4)))))))))))))</f>
        <v>44.909034377612905</v>
      </c>
    </row>
    <row r="16" spans="1:4" ht="15.75">
      <c r="A16" s="32" t="s">
        <v>42</v>
      </c>
      <c r="D16" s="33"/>
    </row>
    <row r="17" spans="2:4" ht="30" customHeight="1" thickBot="1">
      <c r="B17" s="181" t="s">
        <v>993</v>
      </c>
      <c r="C17" s="30"/>
      <c r="D17" s="35">
        <f>360-D15</f>
        <v>315.0909656223871</v>
      </c>
    </row>
    <row r="18" ht="15.75" thickTop="1"/>
    <row r="19" ht="15.75" thickBot="1"/>
    <row r="20" spans="1:14" ht="15">
      <c r="A20" s="59"/>
      <c r="B20" s="59"/>
      <c r="C20" s="59"/>
      <c r="D20" s="59"/>
      <c r="E20" s="59"/>
      <c r="F20" s="59"/>
      <c r="G20" s="59"/>
      <c r="H20" s="59"/>
      <c r="I20" s="59"/>
      <c r="J20" s="59"/>
      <c r="K20" s="59"/>
      <c r="L20" s="59"/>
      <c r="M20" s="59"/>
      <c r="N20" s="59"/>
    </row>
    <row r="21" spans="1:13" ht="15">
      <c r="A21" s="43"/>
      <c r="B21" s="43"/>
      <c r="C21" s="43"/>
      <c r="D21" s="43"/>
      <c r="E21" s="43"/>
      <c r="F21" s="43"/>
      <c r="G21" s="43"/>
      <c r="H21" s="43"/>
      <c r="I21" s="43"/>
      <c r="J21" s="43"/>
      <c r="K21" s="43"/>
      <c r="L21" s="43"/>
      <c r="M21" s="43"/>
    </row>
    <row r="22" spans="1:6" ht="21">
      <c r="A22" s="20" t="s">
        <v>64</v>
      </c>
      <c r="F22" s="22"/>
    </row>
    <row r="23" ht="15.75" thickBot="1"/>
    <row r="24" spans="1:6" ht="23.25" customHeight="1" thickTop="1">
      <c r="A24" s="20"/>
      <c r="C24" s="21" t="s">
        <v>34</v>
      </c>
      <c r="F24" s="22"/>
    </row>
    <row r="25" spans="1:3" ht="18.75">
      <c r="A25" s="23" t="s">
        <v>759</v>
      </c>
      <c r="B25" s="24" t="s">
        <v>36</v>
      </c>
      <c r="C25" s="177">
        <v>-29.1</v>
      </c>
    </row>
    <row r="26" ht="15.75">
      <c r="C26" s="53"/>
    </row>
    <row r="27" spans="1:3" ht="18.75">
      <c r="A27" s="26" t="s">
        <v>37</v>
      </c>
      <c r="B27" s="24" t="s">
        <v>38</v>
      </c>
      <c r="C27" s="177">
        <v>47</v>
      </c>
    </row>
    <row r="28" spans="1:3" ht="15.75">
      <c r="A28" s="26" t="s">
        <v>39</v>
      </c>
      <c r="C28" s="25"/>
    </row>
    <row r="29" spans="1:3" ht="19.5" thickBot="1">
      <c r="A29" s="26"/>
      <c r="B29" s="27" t="s">
        <v>40</v>
      </c>
      <c r="C29" s="176">
        <v>0</v>
      </c>
    </row>
    <row r="30" ht="22.5" customHeight="1" thickTop="1">
      <c r="D30" s="28" t="s">
        <v>54</v>
      </c>
    </row>
    <row r="31" spans="1:4" ht="27.75" customHeight="1">
      <c r="A31" s="29" t="s">
        <v>54</v>
      </c>
      <c r="B31" s="181" t="s">
        <v>994</v>
      </c>
      <c r="C31" s="30"/>
      <c r="D31" s="31">
        <f>DEGREES(ACOS(((SIN(RADIANS(C25))-(SIN(RADIANS(C27))*SIN(RADIANS(C29+0.27+(0.95*COS(C29-(1/60*(TAN(RADIANS(C29+(7.31/((C29)+4.4))))))))-(1/(60*(TAN(RADIANS(C29+(7.31/((C29)+4.4))))))))))))/((COS(RADIANS(C27))*COS(RADIANS(C29+0.27+(0.95*COS(C29-(1/60*(TAN(RADIANS(C29+(7.31/((C29)+4.4))))))))-(1/(60*(TAN(RADIANS(C29+(7.31/((C29)+4.4)))))))))))))</f>
        <v>136.48783950641416</v>
      </c>
    </row>
    <row r="32" spans="1:4" ht="15.75">
      <c r="A32" s="32" t="s">
        <v>42</v>
      </c>
      <c r="D32" s="33"/>
    </row>
    <row r="33" spans="2:4" ht="26.25" customHeight="1" thickBot="1">
      <c r="B33" s="181" t="s">
        <v>995</v>
      </c>
      <c r="C33" s="30"/>
      <c r="D33" s="35">
        <f>360-D31</f>
        <v>223.51216049358584</v>
      </c>
    </row>
    <row r="34" ht="15.75" thickTop="1"/>
  </sheetData>
  <sheetProtection sheet="1" objects="1" scenarios="1" selectLockedCells="1"/>
  <printOptions/>
  <pageMargins left="0.7" right="0.7" top="0.787401575" bottom="0.7874015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00B0F0"/>
  </sheetPr>
  <dimension ref="A1:K21"/>
  <sheetViews>
    <sheetView zoomScalePageLayoutView="0" workbookViewId="0" topLeftCell="A1">
      <selection activeCell="C8" sqref="C8"/>
    </sheetView>
  </sheetViews>
  <sheetFormatPr defaultColWidth="11.421875" defaultRowHeight="15"/>
  <cols>
    <col min="1" max="1" width="17.140625" style="0" customWidth="1"/>
    <col min="2" max="2" width="29.28125" style="0" customWidth="1"/>
    <col min="3" max="3" width="12.7109375" style="0" customWidth="1"/>
    <col min="4" max="4" width="17.00390625" style="0" customWidth="1"/>
    <col min="11" max="11" width="8.7109375" style="0" customWidth="1"/>
  </cols>
  <sheetData>
    <row r="1" spans="1:11" ht="39" customHeight="1">
      <c r="A1" s="64" t="s">
        <v>65</v>
      </c>
      <c r="B1" s="65"/>
      <c r="C1" s="65"/>
      <c r="D1" s="65"/>
      <c r="E1" s="65"/>
      <c r="F1" s="65"/>
      <c r="G1" s="65"/>
      <c r="H1" s="65"/>
      <c r="I1" s="65"/>
      <c r="J1" s="65"/>
      <c r="K1" s="65"/>
    </row>
    <row r="2" ht="19.5" customHeight="1">
      <c r="A2" s="163" t="s">
        <v>1004</v>
      </c>
    </row>
    <row r="3" ht="16.5">
      <c r="A3" s="63" t="s">
        <v>473</v>
      </c>
    </row>
    <row r="4" ht="18">
      <c r="A4" s="164" t="s">
        <v>774</v>
      </c>
    </row>
    <row r="5" ht="16.5">
      <c r="A5" s="164" t="s">
        <v>474</v>
      </c>
    </row>
    <row r="6" spans="1:5" ht="20.25" thickBot="1">
      <c r="A6" s="79"/>
      <c r="B6" s="40"/>
      <c r="C6" s="40"/>
      <c r="D6" s="40"/>
      <c r="E6" s="40"/>
    </row>
    <row r="7" spans="1:5" ht="36" customHeight="1" thickTop="1">
      <c r="A7" s="79"/>
      <c r="B7" s="40"/>
      <c r="C7" s="189" t="s">
        <v>34</v>
      </c>
      <c r="D7" s="40"/>
      <c r="E7" s="19"/>
    </row>
    <row r="8" spans="1:5" ht="37.5">
      <c r="A8" s="187" t="s">
        <v>759</v>
      </c>
      <c r="B8" s="183" t="s">
        <v>997</v>
      </c>
      <c r="C8" s="190">
        <v>246</v>
      </c>
      <c r="D8" s="40"/>
      <c r="E8" s="40"/>
    </row>
    <row r="9" spans="1:5" ht="15">
      <c r="A9" s="40"/>
      <c r="B9" s="40"/>
      <c r="C9" s="118"/>
      <c r="D9" s="40"/>
      <c r="E9" s="40"/>
    </row>
    <row r="10" spans="1:5" ht="18.75">
      <c r="A10" s="217" t="s">
        <v>37</v>
      </c>
      <c r="B10" s="184" t="s">
        <v>998</v>
      </c>
      <c r="C10" s="190">
        <v>46.78</v>
      </c>
      <c r="D10" s="40"/>
      <c r="E10" s="40"/>
    </row>
    <row r="11" spans="1:5" ht="15.75">
      <c r="A11" s="217" t="s">
        <v>39</v>
      </c>
      <c r="B11" s="40"/>
      <c r="C11" s="120"/>
      <c r="D11" s="40"/>
      <c r="E11" s="40"/>
    </row>
    <row r="12" spans="1:5" ht="39" customHeight="1" thickBot="1">
      <c r="A12" s="119"/>
      <c r="B12" s="183" t="s">
        <v>999</v>
      </c>
      <c r="C12" s="191">
        <v>1.1</v>
      </c>
      <c r="D12" s="40"/>
      <c r="E12" s="40"/>
    </row>
    <row r="13" spans="1:5" ht="34.5" customHeight="1" thickTop="1">
      <c r="A13" s="40"/>
      <c r="B13" s="40"/>
      <c r="C13" s="40"/>
      <c r="D13" s="194" t="s">
        <v>41</v>
      </c>
      <c r="E13" s="40"/>
    </row>
    <row r="14" spans="1:5" ht="24" customHeight="1">
      <c r="A14" s="188" t="s">
        <v>41</v>
      </c>
      <c r="B14" s="193" t="s">
        <v>1002</v>
      </c>
      <c r="C14" s="182"/>
      <c r="D14" s="192">
        <f>DEGREES(ACOS(((SIN(RADIANS(D18))-(SIN(RADIANS(C10))*SIN(RADIANS(-0.5746)))))/((COS(RADIANS(C10))*COS(RADIANS(-0.5746))))))</f>
        <v>112.51469283924146</v>
      </c>
      <c r="E14" s="40"/>
    </row>
    <row r="15" spans="1:5" ht="20.25" customHeight="1">
      <c r="A15" s="217" t="s">
        <v>42</v>
      </c>
      <c r="B15" s="40"/>
      <c r="C15" s="40"/>
      <c r="D15" s="121"/>
      <c r="E15" s="40"/>
    </row>
    <row r="16" spans="1:5" ht="28.5" customHeight="1">
      <c r="A16" s="40"/>
      <c r="B16" s="193" t="s">
        <v>1003</v>
      </c>
      <c r="C16" s="182"/>
      <c r="D16" s="192">
        <f>360-DEGREES(ACOS(((SIN(RADIANS(D18))-(SIN(RADIANS(C10))*SIN(RADIANS(-0.5746)))))/((COS(RADIANS(C10))*COS(RADIANS(-0.5746))))))</f>
        <v>247.48530716075854</v>
      </c>
      <c r="E16" s="40"/>
    </row>
    <row r="17" spans="1:5" ht="15.75" thickBot="1">
      <c r="A17" s="40"/>
      <c r="B17" s="40"/>
      <c r="C17" s="40"/>
      <c r="D17" s="167"/>
      <c r="E17" s="40"/>
    </row>
    <row r="18" spans="1:5" ht="39" thickBot="1" thickTop="1">
      <c r="A18" s="40"/>
      <c r="B18" s="195" t="s">
        <v>66</v>
      </c>
      <c r="C18" s="165"/>
      <c r="D18" s="166">
        <f>DEGREES(ASIN(((COS(RADIANS(C8))*COS(RADIANS(C10))*COS(RADIANS(C12-(1/(60*(TAN(RADIANS(C12+(7.31/((C12)+4.4)))))))))))+(SIN(RADIANS(C10))*SIN(RADIANS(C12-(1/(60*(TAN(RADIANS(C12+(7.31/((C12)+4.4))))))))))))</f>
        <v>-15.63566468235785</v>
      </c>
      <c r="E18" s="40"/>
    </row>
    <row r="19" ht="15.75" thickTop="1"/>
    <row r="20" ht="18">
      <c r="B20" s="122" t="s">
        <v>67</v>
      </c>
    </row>
    <row r="21" ht="18">
      <c r="B21" s="122" t="s">
        <v>472</v>
      </c>
    </row>
  </sheetData>
  <sheetProtection sheet="1" objects="1" scenarios="1" selectLockedCells="1"/>
  <printOptions/>
  <pageMargins left="0.7" right="0.7" top="0.787401575" bottom="0.7874015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Ri</cp:lastModifiedBy>
  <dcterms:created xsi:type="dcterms:W3CDTF">2009-01-16T08:01:28Z</dcterms:created>
  <dcterms:modified xsi:type="dcterms:W3CDTF">2019-12-11T14:44:37Z</dcterms:modified>
  <cp:category/>
  <cp:version/>
  <cp:contentType/>
  <cp:contentStatus/>
</cp:coreProperties>
</file>