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9215" windowHeight="12690" tabRatio="767" activeTab="0"/>
  </bookViews>
  <sheets>
    <sheet name="Introduction" sheetId="1" r:id="rId1"/>
    <sheet name="Content" sheetId="2" r:id="rId2"/>
    <sheet name="Examples"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                               " sheetId="15" r:id="rId15"/>
    <sheet name="                             " sheetId="16" r:id="rId16"/>
    <sheet name="                           " sheetId="17" r:id="rId17"/>
  </sheets>
  <definedNames/>
  <calcPr fullCalcOnLoad="1"/>
</workbook>
</file>

<file path=xl/sharedStrings.xml><?xml version="1.0" encoding="utf-8"?>
<sst xmlns="http://schemas.openxmlformats.org/spreadsheetml/2006/main" count="1169" uniqueCount="1047">
  <si>
    <t>Tab 4</t>
  </si>
  <si>
    <t>Tab 5</t>
  </si>
  <si>
    <t>Tab 6</t>
  </si>
  <si>
    <t>Tab 7</t>
  </si>
  <si>
    <t>Tab 8</t>
  </si>
  <si>
    <t>Tab 9</t>
  </si>
  <si>
    <t>Tab 10</t>
  </si>
  <si>
    <t>Resultat</t>
  </si>
  <si>
    <t>Variable</t>
  </si>
  <si>
    <t xml:space="preserve"> Jan-01      </t>
  </si>
  <si>
    <t xml:space="preserve"> Jan-02     </t>
  </si>
  <si>
    <t xml:space="preserve"> Jan-03      </t>
  </si>
  <si>
    <t xml:space="preserve"> Jan-04     </t>
  </si>
  <si>
    <t xml:space="preserve"> Jan-05      </t>
  </si>
  <si>
    <t xml:space="preserve"> Jan-06     </t>
  </si>
  <si>
    <t xml:space="preserve"> Jan-07      </t>
  </si>
  <si>
    <t xml:space="preserve"> Jan-08      </t>
  </si>
  <si>
    <t xml:space="preserve"> Jan-09    </t>
  </si>
  <si>
    <t xml:space="preserve"> Jan-10      </t>
  </si>
  <si>
    <t xml:space="preserve"> Jan-11     </t>
  </si>
  <si>
    <t xml:space="preserve"> Jan-12     </t>
  </si>
  <si>
    <t xml:space="preserve"> Jan-13      </t>
  </si>
  <si>
    <t xml:space="preserve"> Jan-14      </t>
  </si>
  <si>
    <t xml:space="preserve"> Jan-15      </t>
  </si>
  <si>
    <t xml:space="preserve"> Jan-16     </t>
  </si>
  <si>
    <t xml:space="preserve"> Jan-17      </t>
  </si>
  <si>
    <t xml:space="preserve"> Jan-18      </t>
  </si>
  <si>
    <t xml:space="preserve"> Jan-19      </t>
  </si>
  <si>
    <t xml:space="preserve"> Jan-20      </t>
  </si>
  <si>
    <t xml:space="preserve"> Jan-21     </t>
  </si>
  <si>
    <t xml:space="preserve"> Jan-22      </t>
  </si>
  <si>
    <t xml:space="preserve"> Jan-23     </t>
  </si>
  <si>
    <t xml:space="preserve"> Jan-24      </t>
  </si>
  <si>
    <t xml:space="preserve"> Jan-25      </t>
  </si>
  <si>
    <t xml:space="preserve"> Jan-26     </t>
  </si>
  <si>
    <t xml:space="preserve"> Jan-27     </t>
  </si>
  <si>
    <t xml:space="preserve"> Jan-28      </t>
  </si>
  <si>
    <t xml:space="preserve"> Jan-29      </t>
  </si>
  <si>
    <t xml:space="preserve"> Jan-30      </t>
  </si>
  <si>
    <t xml:space="preserve"> Jan-31      </t>
  </si>
  <si>
    <t xml:space="preserve"> Feb-01     </t>
  </si>
  <si>
    <t xml:space="preserve"> Feb-02     </t>
  </si>
  <si>
    <t xml:space="preserve"> Feb-03     </t>
  </si>
  <si>
    <t xml:space="preserve"> Feb-04     </t>
  </si>
  <si>
    <t xml:space="preserve"> Feb-05      </t>
  </si>
  <si>
    <t xml:space="preserve"> Feb-06     </t>
  </si>
  <si>
    <t xml:space="preserve"> Feb-07      </t>
  </si>
  <si>
    <t xml:space="preserve"> Feb-08     </t>
  </si>
  <si>
    <t xml:space="preserve"> Feb-09     </t>
  </si>
  <si>
    <t xml:space="preserve"> Feb-10     </t>
  </si>
  <si>
    <t xml:space="preserve"> Feb-11      </t>
  </si>
  <si>
    <t xml:space="preserve"> Feb-12      </t>
  </si>
  <si>
    <t xml:space="preserve"> Feb-13    </t>
  </si>
  <si>
    <t xml:space="preserve"> Feb-14     </t>
  </si>
  <si>
    <t xml:space="preserve"> Feb-15      </t>
  </si>
  <si>
    <t xml:space="preserve"> Feb-16      </t>
  </si>
  <si>
    <t xml:space="preserve"> Feb-17      </t>
  </si>
  <si>
    <t xml:space="preserve"> Feb-18     </t>
  </si>
  <si>
    <t xml:space="preserve"> Feb-19      </t>
  </si>
  <si>
    <t xml:space="preserve"> Feb-20      </t>
  </si>
  <si>
    <t xml:space="preserve"> Feb-21      </t>
  </si>
  <si>
    <t xml:space="preserve"> Feb-22      </t>
  </si>
  <si>
    <t xml:space="preserve"> Feb-23      </t>
  </si>
  <si>
    <t xml:space="preserve"> Feb-24        </t>
  </si>
  <si>
    <t xml:space="preserve"> Feb-25       </t>
  </si>
  <si>
    <t xml:space="preserve"> Feb-26      </t>
  </si>
  <si>
    <t xml:space="preserve"> Feb-27        </t>
  </si>
  <si>
    <t xml:space="preserve"> Feb-28      </t>
  </si>
  <si>
    <t xml:space="preserve"> Feb-29        </t>
  </si>
  <si>
    <t xml:space="preserve"> Mar-01        </t>
  </si>
  <si>
    <t xml:space="preserve"> Mar-02       </t>
  </si>
  <si>
    <t xml:space="preserve"> Mar-03       </t>
  </si>
  <si>
    <t xml:space="preserve"> Mar-04       </t>
  </si>
  <si>
    <t xml:space="preserve"> Mar-05        </t>
  </si>
  <si>
    <t xml:space="preserve"> Mar-06       </t>
  </si>
  <si>
    <t xml:space="preserve"> Mar-07       </t>
  </si>
  <si>
    <t xml:space="preserve"> Mar-08       </t>
  </si>
  <si>
    <t xml:space="preserve"> Mar-09        </t>
  </si>
  <si>
    <t xml:space="preserve"> Mar-10        </t>
  </si>
  <si>
    <t xml:space="preserve"> Mar-11        </t>
  </si>
  <si>
    <t xml:space="preserve"> Mar-12        </t>
  </si>
  <si>
    <t xml:space="preserve"> Mar-13        </t>
  </si>
  <si>
    <t xml:space="preserve"> Mar-14        </t>
  </si>
  <si>
    <t xml:space="preserve"> Mar-15       </t>
  </si>
  <si>
    <t xml:space="preserve"> Mar-16       </t>
  </si>
  <si>
    <t xml:space="preserve"> Mar-17       </t>
  </si>
  <si>
    <t xml:space="preserve"> Mar-18       </t>
  </si>
  <si>
    <t xml:space="preserve"> Mar-19        </t>
  </si>
  <si>
    <t xml:space="preserve"> Mar-20       </t>
  </si>
  <si>
    <t xml:space="preserve"> Mar-21        </t>
  </si>
  <si>
    <t xml:space="preserve"> Mar-22        </t>
  </si>
  <si>
    <t xml:space="preserve"> Mar-23         </t>
  </si>
  <si>
    <t xml:space="preserve"> Mar-24        </t>
  </si>
  <si>
    <t xml:space="preserve"> Mar-25        </t>
  </si>
  <si>
    <t xml:space="preserve"> Mar-26         </t>
  </si>
  <si>
    <t xml:space="preserve"> Mar-27        </t>
  </si>
  <si>
    <t xml:space="preserve"> Mar-28        </t>
  </si>
  <si>
    <t xml:space="preserve"> Mar-29        </t>
  </si>
  <si>
    <t xml:space="preserve"> Mar-30        </t>
  </si>
  <si>
    <t xml:space="preserve"> Mar-31        </t>
  </si>
  <si>
    <t xml:space="preserve"> Apr-01          </t>
  </si>
  <si>
    <t xml:space="preserve"> Apr-02          </t>
  </si>
  <si>
    <t xml:space="preserve"> Apr-03         </t>
  </si>
  <si>
    <t xml:space="preserve"> Apr-04         </t>
  </si>
  <si>
    <t xml:space="preserve"> Apr-05          </t>
  </si>
  <si>
    <t xml:space="preserve"> Apr-06         </t>
  </si>
  <si>
    <t xml:space="preserve"> Apr-07          </t>
  </si>
  <si>
    <t xml:space="preserve"> Apr-08          </t>
  </si>
  <si>
    <t xml:space="preserve"> Apr-09         </t>
  </si>
  <si>
    <t xml:space="preserve"> Apr-10          </t>
  </si>
  <si>
    <t xml:space="preserve"> Apr-11          </t>
  </si>
  <si>
    <t xml:space="preserve"> Apr-12          </t>
  </si>
  <si>
    <t xml:space="preserve"> Apr-13          </t>
  </si>
  <si>
    <t xml:space="preserve"> Apr-14          </t>
  </si>
  <si>
    <t xml:space="preserve"> Apr-15          </t>
  </si>
  <si>
    <t xml:space="preserve"> Apr-16        </t>
  </si>
  <si>
    <t xml:space="preserve"> Apr-17        </t>
  </si>
  <si>
    <t xml:space="preserve"> Apr-18        </t>
  </si>
  <si>
    <t xml:space="preserve"> Apr-19        </t>
  </si>
  <si>
    <t xml:space="preserve"> Apr-20        </t>
  </si>
  <si>
    <t xml:space="preserve"> Apr-21        </t>
  </si>
  <si>
    <t xml:space="preserve"> Apr-22        </t>
  </si>
  <si>
    <t xml:space="preserve"> Apr-23        </t>
  </si>
  <si>
    <t xml:space="preserve"> Apr-24        </t>
  </si>
  <si>
    <t xml:space="preserve"> Apr-25        </t>
  </si>
  <si>
    <t xml:space="preserve"> Apr-26        </t>
  </si>
  <si>
    <t xml:space="preserve"> Apr-27        </t>
  </si>
  <si>
    <t xml:space="preserve"> Apr-28       </t>
  </si>
  <si>
    <t xml:space="preserve"> Apr-29        </t>
  </si>
  <si>
    <t xml:space="preserve"> Apr-30        </t>
  </si>
  <si>
    <t xml:space="preserve"> May-01      </t>
  </si>
  <si>
    <t xml:space="preserve"> May-02       </t>
  </si>
  <si>
    <t xml:space="preserve"> May-03       </t>
  </si>
  <si>
    <t xml:space="preserve"> May-04       </t>
  </si>
  <si>
    <t xml:space="preserve"> May-05      </t>
  </si>
  <si>
    <t xml:space="preserve"> May-06       </t>
  </si>
  <si>
    <t xml:space="preserve"> May-07      </t>
  </si>
  <si>
    <t xml:space="preserve"> May-08       </t>
  </si>
  <si>
    <t xml:space="preserve"> May-09       </t>
  </si>
  <si>
    <t xml:space="preserve"> May-10       </t>
  </si>
  <si>
    <t xml:space="preserve"> May-11       </t>
  </si>
  <si>
    <t xml:space="preserve"> May-12      </t>
  </si>
  <si>
    <t xml:space="preserve"> May-13       </t>
  </si>
  <si>
    <t xml:space="preserve"> May-14      </t>
  </si>
  <si>
    <t xml:space="preserve"> May-15       </t>
  </si>
  <si>
    <t xml:space="preserve"> May-16      </t>
  </si>
  <si>
    <t xml:space="preserve"> May-17       </t>
  </si>
  <si>
    <t xml:space="preserve"> May-18      </t>
  </si>
  <si>
    <t xml:space="preserve"> May-19       </t>
  </si>
  <si>
    <t xml:space="preserve"> May-20       </t>
  </si>
  <si>
    <t xml:space="preserve"> May-21      </t>
  </si>
  <si>
    <t xml:space="preserve"> May-22       </t>
  </si>
  <si>
    <t xml:space="preserve"> May-23       </t>
  </si>
  <si>
    <t xml:space="preserve"> May-24      </t>
  </si>
  <si>
    <t xml:space="preserve"> May-25       </t>
  </si>
  <si>
    <t xml:space="preserve"> May-26       </t>
  </si>
  <si>
    <t xml:space="preserve"> May-27       </t>
  </si>
  <si>
    <t xml:space="preserve"> May-28       </t>
  </si>
  <si>
    <t xml:space="preserve"> May-29      </t>
  </si>
  <si>
    <t xml:space="preserve"> May-30      </t>
  </si>
  <si>
    <t xml:space="preserve"> May-31       </t>
  </si>
  <si>
    <t xml:space="preserve"> Jun-01       </t>
  </si>
  <si>
    <t xml:space="preserve"> Jun-02        </t>
  </si>
  <si>
    <t xml:space="preserve"> Jun-03        </t>
  </si>
  <si>
    <t xml:space="preserve"> Jun-04        </t>
  </si>
  <si>
    <t xml:space="preserve"> Jun-05       </t>
  </si>
  <si>
    <t xml:space="preserve"> Jun-06        </t>
  </si>
  <si>
    <t xml:space="preserve"> Jun-07        </t>
  </si>
  <si>
    <t xml:space="preserve"> Jun-08       </t>
  </si>
  <si>
    <t xml:space="preserve"> Jun-09        </t>
  </si>
  <si>
    <t xml:space="preserve"> Jun-10        </t>
  </si>
  <si>
    <t xml:space="preserve"> Jun-11       </t>
  </si>
  <si>
    <t xml:space="preserve"> Jun-12        </t>
  </si>
  <si>
    <t xml:space="preserve"> Jun-13       </t>
  </si>
  <si>
    <t xml:space="preserve"> Jun-14       </t>
  </si>
  <si>
    <t xml:space="preserve"> Jun-15        </t>
  </si>
  <si>
    <t xml:space="preserve"> Jun-16        </t>
  </si>
  <si>
    <t xml:space="preserve"> Jun-17        </t>
  </si>
  <si>
    <t xml:space="preserve"> Jun-18        </t>
  </si>
  <si>
    <t xml:space="preserve"> Jun-19        </t>
  </si>
  <si>
    <t xml:space="preserve"> Jun-20       </t>
  </si>
  <si>
    <t xml:space="preserve"> Jun-21        </t>
  </si>
  <si>
    <t xml:space="preserve"> Jun-22       </t>
  </si>
  <si>
    <t xml:space="preserve"> Jun-23       </t>
  </si>
  <si>
    <t xml:space="preserve"> Jun-24        </t>
  </si>
  <si>
    <t xml:space="preserve"> Jun-25        </t>
  </si>
  <si>
    <t xml:space="preserve"> Jun-26       </t>
  </si>
  <si>
    <t xml:space="preserve"> Jun-27        </t>
  </si>
  <si>
    <t xml:space="preserve"> Jun-28        </t>
  </si>
  <si>
    <t xml:space="preserve"> Jun-29       </t>
  </si>
  <si>
    <t xml:space="preserve"> Jun-30        </t>
  </si>
  <si>
    <t xml:space="preserve"> Jul-01        </t>
  </si>
  <si>
    <t xml:space="preserve"> Jul-02         </t>
  </si>
  <si>
    <t xml:space="preserve"> Jul-03        </t>
  </si>
  <si>
    <t xml:space="preserve"> Jul-04         </t>
  </si>
  <si>
    <t xml:space="preserve"> Jul-05        </t>
  </si>
  <si>
    <t xml:space="preserve"> Jul-06         </t>
  </si>
  <si>
    <t xml:space="preserve"> Jul-07         </t>
  </si>
  <si>
    <t xml:space="preserve"> Jul-08         </t>
  </si>
  <si>
    <t xml:space="preserve"> Jul-09         </t>
  </si>
  <si>
    <t xml:space="preserve"> Jul-10        </t>
  </si>
  <si>
    <t xml:space="preserve"> Jul-11         </t>
  </si>
  <si>
    <t xml:space="preserve"> Jul-12        </t>
  </si>
  <si>
    <t xml:space="preserve"> Jul-13        </t>
  </si>
  <si>
    <t xml:space="preserve"> Jul-14         </t>
  </si>
  <si>
    <t xml:space="preserve"> Jul-15         </t>
  </si>
  <si>
    <t xml:space="preserve"> Jul-16        </t>
  </si>
  <si>
    <t xml:space="preserve"> Jul-17         </t>
  </si>
  <si>
    <t xml:space="preserve"> Jul-18         </t>
  </si>
  <si>
    <t xml:space="preserve"> Jul-19         </t>
  </si>
  <si>
    <t xml:space="preserve"> Jul-20         </t>
  </si>
  <si>
    <t xml:space="preserve"> Jul-21         </t>
  </si>
  <si>
    <t xml:space="preserve"> Jul-22        </t>
  </si>
  <si>
    <t xml:space="preserve"> Jul-23         </t>
  </si>
  <si>
    <t xml:space="preserve"> Jul-24        </t>
  </si>
  <si>
    <t xml:space="preserve"> Jul-25         </t>
  </si>
  <si>
    <t xml:space="preserve"> Jul-26         </t>
  </si>
  <si>
    <t xml:space="preserve"> Jul-27        </t>
  </si>
  <si>
    <t xml:space="preserve"> Jul-28         </t>
  </si>
  <si>
    <t xml:space="preserve"> Jul-29         </t>
  </si>
  <si>
    <t xml:space="preserve"> Jul-30         </t>
  </si>
  <si>
    <t xml:space="preserve"> Jul-31         </t>
  </si>
  <si>
    <t xml:space="preserve"> Aug-01        </t>
  </si>
  <si>
    <t xml:space="preserve"> Aug-02        </t>
  </si>
  <si>
    <t xml:space="preserve"> Aug-03        </t>
  </si>
  <si>
    <t xml:space="preserve"> Aug-04        </t>
  </si>
  <si>
    <t xml:space="preserve"> Aug-05        </t>
  </si>
  <si>
    <t xml:space="preserve"> Aug-06        </t>
  </si>
  <si>
    <t xml:space="preserve"> Aug-07        </t>
  </si>
  <si>
    <t xml:space="preserve"> Aug-08        </t>
  </si>
  <si>
    <t xml:space="preserve"> Aug-09        </t>
  </si>
  <si>
    <t xml:space="preserve"> Aug-10        </t>
  </si>
  <si>
    <t xml:space="preserve"> Aug-11        </t>
  </si>
  <si>
    <t xml:space="preserve"> Aug-12        </t>
  </si>
  <si>
    <t xml:space="preserve"> Aug-13        </t>
  </si>
  <si>
    <t xml:space="preserve"> Aug-14        </t>
  </si>
  <si>
    <t xml:space="preserve"> Aug-15        </t>
  </si>
  <si>
    <t xml:space="preserve"> Aug-16        </t>
  </si>
  <si>
    <t xml:space="preserve"> Aug-17        </t>
  </si>
  <si>
    <t xml:space="preserve"> Aug-18        </t>
  </si>
  <si>
    <t xml:space="preserve"> Aug-19        </t>
  </si>
  <si>
    <t xml:space="preserve"> Aug-20       </t>
  </si>
  <si>
    <t xml:space="preserve"> Aug-21        </t>
  </si>
  <si>
    <t xml:space="preserve"> Aug-22        </t>
  </si>
  <si>
    <t xml:space="preserve"> Aug-23        </t>
  </si>
  <si>
    <t xml:space="preserve"> Aug-24        </t>
  </si>
  <si>
    <t xml:space="preserve"> Aug-25        </t>
  </si>
  <si>
    <t xml:space="preserve"> Aug-26        </t>
  </si>
  <si>
    <t xml:space="preserve"> Aug-27        </t>
  </si>
  <si>
    <t xml:space="preserve"> Aug-28          </t>
  </si>
  <si>
    <t xml:space="preserve"> Aug-29         </t>
  </si>
  <si>
    <t xml:space="preserve"> Aug-30          </t>
  </si>
  <si>
    <t xml:space="preserve"> Aug-31         </t>
  </si>
  <si>
    <t xml:space="preserve"> Sep-01         </t>
  </si>
  <si>
    <t xml:space="preserve"> Sep-02         </t>
  </si>
  <si>
    <t xml:space="preserve"> Sep-03          </t>
  </si>
  <si>
    <t xml:space="preserve"> Sep-04         </t>
  </si>
  <si>
    <t xml:space="preserve"> Sep-05          </t>
  </si>
  <si>
    <t xml:space="preserve"> Sep-06         </t>
  </si>
  <si>
    <t xml:space="preserve"> Sep-07          </t>
  </si>
  <si>
    <t xml:space="preserve"> Sep-08          </t>
  </si>
  <si>
    <t xml:space="preserve"> Sep-09          </t>
  </si>
  <si>
    <t xml:space="preserve"> Sep-10          </t>
  </si>
  <si>
    <t xml:space="preserve"> Sep-11          </t>
  </si>
  <si>
    <t xml:space="preserve"> Sep-12         </t>
  </si>
  <si>
    <t xml:space="preserve"> Sep-13          </t>
  </si>
  <si>
    <t xml:space="preserve"> Sep-14          </t>
  </si>
  <si>
    <t xml:space="preserve"> Sep-15         </t>
  </si>
  <si>
    <t xml:space="preserve"> Sep-16         </t>
  </si>
  <si>
    <t xml:space="preserve"> Sep-17          </t>
  </si>
  <si>
    <t xml:space="preserve"> Sep-18          </t>
  </si>
  <si>
    <t xml:space="preserve"> Sep-19         </t>
  </si>
  <si>
    <t xml:space="preserve"> Sep-20          </t>
  </si>
  <si>
    <t xml:space="preserve"> Sep-21          </t>
  </si>
  <si>
    <t xml:space="preserve"> Sep-22          </t>
  </si>
  <si>
    <t xml:space="preserve"> Sep-23        </t>
  </si>
  <si>
    <t xml:space="preserve"> Sep-24         </t>
  </si>
  <si>
    <t xml:space="preserve"> Sep-25        </t>
  </si>
  <si>
    <t xml:space="preserve"> Sep-26        </t>
  </si>
  <si>
    <t xml:space="preserve"> Sep-27        </t>
  </si>
  <si>
    <t xml:space="preserve"> Sep-28         </t>
  </si>
  <si>
    <t xml:space="preserve"> Sep-29        </t>
  </si>
  <si>
    <t xml:space="preserve"> Sep-30        </t>
  </si>
  <si>
    <t xml:space="preserve"> Oct-01         </t>
  </si>
  <si>
    <t xml:space="preserve"> Oct-02        </t>
  </si>
  <si>
    <t xml:space="preserve"> Oct-03        </t>
  </si>
  <si>
    <t xml:space="preserve"> Oct-04        </t>
  </si>
  <si>
    <t xml:space="preserve"> Oct-05         </t>
  </si>
  <si>
    <t xml:space="preserve"> Oct-06         </t>
  </si>
  <si>
    <t xml:space="preserve"> Oct-07         </t>
  </si>
  <si>
    <t xml:space="preserve"> Oct-08         </t>
  </si>
  <si>
    <t xml:space="preserve"> Oct-09         </t>
  </si>
  <si>
    <t xml:space="preserve"> Oct-10         </t>
  </si>
  <si>
    <t xml:space="preserve"> Oct-11         </t>
  </si>
  <si>
    <t xml:space="preserve"> Oct-12         </t>
  </si>
  <si>
    <t xml:space="preserve"> Oct-13        </t>
  </si>
  <si>
    <t xml:space="preserve"> Oct-14        </t>
  </si>
  <si>
    <t xml:space="preserve"> Oct-15         </t>
  </si>
  <si>
    <t xml:space="preserve"> Oct-16         </t>
  </si>
  <si>
    <t xml:space="preserve"> Oct-17         </t>
  </si>
  <si>
    <t xml:space="preserve"> Oct-18         </t>
  </si>
  <si>
    <t xml:space="preserve"> Oct-19       </t>
  </si>
  <si>
    <t xml:space="preserve"> Oct-20       </t>
  </si>
  <si>
    <t xml:space="preserve"> Oct-21       </t>
  </si>
  <si>
    <t xml:space="preserve"> Oct-22       </t>
  </si>
  <si>
    <t xml:space="preserve"> Oct-23       </t>
  </si>
  <si>
    <t xml:space="preserve"> Oct-24       </t>
  </si>
  <si>
    <t xml:space="preserve"> Oct-25       </t>
  </si>
  <si>
    <t xml:space="preserve"> Oct-26      </t>
  </si>
  <si>
    <t xml:space="preserve"> Oct-27       </t>
  </si>
  <si>
    <t xml:space="preserve"> Oct-28       </t>
  </si>
  <si>
    <t xml:space="preserve"> Oct-29       </t>
  </si>
  <si>
    <t xml:space="preserve"> Oct-30       </t>
  </si>
  <si>
    <t xml:space="preserve"> Oct-31       </t>
  </si>
  <si>
    <t xml:space="preserve"> Nov-01     </t>
  </si>
  <si>
    <t xml:space="preserve"> Nov-02      </t>
  </si>
  <si>
    <t xml:space="preserve"> Nov-03      </t>
  </si>
  <si>
    <t xml:space="preserve"> Nov-04     </t>
  </si>
  <si>
    <t xml:space="preserve"> Nov-05      </t>
  </si>
  <si>
    <t xml:space="preserve"> Nov-06     </t>
  </si>
  <si>
    <t xml:space="preserve"> Nov-07     </t>
  </si>
  <si>
    <t xml:space="preserve"> Nov-08      </t>
  </si>
  <si>
    <t xml:space="preserve"> Nov-09     </t>
  </si>
  <si>
    <t xml:space="preserve"> Nov-10     </t>
  </si>
  <si>
    <t xml:space="preserve"> Nov-11     </t>
  </si>
  <si>
    <t xml:space="preserve"> Nov-12      </t>
  </si>
  <si>
    <t xml:space="preserve"> Nov-13     </t>
  </si>
  <si>
    <t xml:space="preserve"> Nov-14      </t>
  </si>
  <si>
    <t xml:space="preserve"> Nov-15      </t>
  </si>
  <si>
    <t xml:space="preserve"> Nov-16     </t>
  </si>
  <si>
    <t xml:space="preserve"> Nov-17      </t>
  </si>
  <si>
    <t xml:space="preserve"> Nov-18     </t>
  </si>
  <si>
    <t xml:space="preserve"> Nov-19      </t>
  </si>
  <si>
    <t xml:space="preserve"> Nov-20      </t>
  </si>
  <si>
    <t xml:space="preserve"> Nov-21     </t>
  </si>
  <si>
    <t xml:space="preserve"> Nov-22      </t>
  </si>
  <si>
    <t xml:space="preserve"> Nov-23      </t>
  </si>
  <si>
    <t xml:space="preserve"> Nov-24      </t>
  </si>
  <si>
    <t xml:space="preserve"> Nov-25      </t>
  </si>
  <si>
    <t xml:space="preserve"> Nov-26     </t>
  </si>
  <si>
    <t xml:space="preserve"> Nov-27     </t>
  </si>
  <si>
    <t xml:space="preserve"> Nov-28      </t>
  </si>
  <si>
    <t xml:space="preserve"> Nov-29      </t>
  </si>
  <si>
    <t xml:space="preserve"> Nov-30      </t>
  </si>
  <si>
    <t xml:space="preserve"> Dec-01      </t>
  </si>
  <si>
    <t xml:space="preserve"> Dec-02      </t>
  </si>
  <si>
    <t xml:space="preserve"> Dec-03      </t>
  </si>
  <si>
    <t xml:space="preserve"> Dec-04      </t>
  </si>
  <si>
    <t xml:space="preserve"> Dec-05      </t>
  </si>
  <si>
    <t xml:space="preserve"> Dec-06      </t>
  </si>
  <si>
    <t xml:space="preserve"> Dec-07      </t>
  </si>
  <si>
    <t xml:space="preserve"> Dec-08     </t>
  </si>
  <si>
    <t xml:space="preserve"> Dec-09      </t>
  </si>
  <si>
    <t xml:space="preserve"> Dec-10      </t>
  </si>
  <si>
    <t xml:space="preserve"> Dec-11      </t>
  </si>
  <si>
    <t xml:space="preserve"> Dec-12      </t>
  </si>
  <si>
    <t xml:space="preserve"> Dec-13      </t>
  </si>
  <si>
    <t xml:space="preserve"> Dec-14      </t>
  </si>
  <si>
    <t xml:space="preserve"> Dec-15      </t>
  </si>
  <si>
    <t xml:space="preserve"> Dec-16      </t>
  </si>
  <si>
    <t xml:space="preserve"> Dec-17      </t>
  </si>
  <si>
    <t xml:space="preserve"> Dec-18      </t>
  </si>
  <si>
    <t xml:space="preserve"> Dec-19      </t>
  </si>
  <si>
    <t xml:space="preserve"> Dec-20     </t>
  </si>
  <si>
    <t xml:space="preserve"> Dec-21      </t>
  </si>
  <si>
    <t xml:space="preserve"> Dec-22      </t>
  </si>
  <si>
    <t xml:space="preserve"> Dec-23      </t>
  </si>
  <si>
    <t xml:space="preserve"> Dec-24     </t>
  </si>
  <si>
    <t xml:space="preserve"> Dec-25      </t>
  </si>
  <si>
    <t xml:space="preserve"> Dec-26     </t>
  </si>
  <si>
    <t xml:space="preserve"> Dec-27      </t>
  </si>
  <si>
    <t xml:space="preserve"> Dec-28      </t>
  </si>
  <si>
    <t xml:space="preserve"> Dec-29     </t>
  </si>
  <si>
    <t xml:space="preserve"> Dec-30     </t>
  </si>
  <si>
    <t xml:space="preserve"> Dec-31      </t>
  </si>
  <si>
    <r>
      <t xml:space="preserve">  </t>
    </r>
    <r>
      <rPr>
        <i/>
        <sz val="14"/>
        <color indexed="8"/>
        <rFont val="SwissReSans"/>
        <family val="2"/>
      </rPr>
      <t xml:space="preserve">δ ≈ –0.743ε </t>
    </r>
  </si>
  <si>
    <r>
      <t xml:space="preserve">  </t>
    </r>
    <r>
      <rPr>
        <i/>
        <sz val="14"/>
        <color indexed="8"/>
        <rFont val="SwissReSans"/>
        <family val="2"/>
      </rPr>
      <t xml:space="preserve">δ ≈ 0.71ε </t>
    </r>
  </si>
  <si>
    <r>
      <t xml:space="preserve">  </t>
    </r>
    <r>
      <rPr>
        <i/>
        <sz val="14"/>
        <color indexed="8"/>
        <rFont val="SwissReSans"/>
        <family val="2"/>
      </rPr>
      <t xml:space="preserve">δ ≈ –0.71ε </t>
    </r>
  </si>
  <si>
    <r>
      <t xml:space="preserve">  </t>
    </r>
    <r>
      <rPr>
        <i/>
        <sz val="14"/>
        <color indexed="8"/>
        <rFont val="SwissReSans"/>
        <family val="2"/>
      </rPr>
      <t>δ ≈ 0.871</t>
    </r>
    <r>
      <rPr>
        <sz val="14"/>
        <color indexed="8"/>
        <rFont val="Calibri"/>
        <family val="2"/>
      </rPr>
      <t xml:space="preserve"> </t>
    </r>
    <r>
      <rPr>
        <i/>
        <sz val="14"/>
        <color indexed="8"/>
        <rFont val="SwissReSans"/>
        <family val="2"/>
      </rPr>
      <t xml:space="preserve">ε </t>
    </r>
  </si>
  <si>
    <r>
      <t xml:space="preserve">  </t>
    </r>
    <r>
      <rPr>
        <i/>
        <sz val="14"/>
        <color indexed="8"/>
        <rFont val="SwissReSans"/>
        <family val="2"/>
      </rPr>
      <t>δ ≈ 0.526</t>
    </r>
    <r>
      <rPr>
        <sz val="14"/>
        <color indexed="8"/>
        <rFont val="Calibri"/>
        <family val="2"/>
      </rPr>
      <t xml:space="preserve"> </t>
    </r>
    <r>
      <rPr>
        <i/>
        <sz val="14"/>
        <color indexed="8"/>
        <rFont val="SwissReSans"/>
        <family val="2"/>
      </rPr>
      <t>ε</t>
    </r>
    <r>
      <rPr>
        <i/>
        <sz val="16"/>
        <color indexed="8"/>
        <rFont val="SwissReSans"/>
        <family val="2"/>
      </rPr>
      <t xml:space="preserve"> </t>
    </r>
  </si>
  <si>
    <r>
      <t xml:space="preserve">  </t>
    </r>
    <r>
      <rPr>
        <i/>
        <sz val="14"/>
        <color indexed="8"/>
        <rFont val="SwissReSans"/>
        <family val="2"/>
      </rPr>
      <t>δ ≈ –0.484</t>
    </r>
    <r>
      <rPr>
        <sz val="14"/>
        <color indexed="8"/>
        <rFont val="Calibri"/>
        <family val="2"/>
      </rPr>
      <t xml:space="preserve"> </t>
    </r>
    <r>
      <rPr>
        <i/>
        <sz val="14"/>
        <color indexed="8"/>
        <rFont val="SwissReSans"/>
        <family val="2"/>
      </rPr>
      <t>ε</t>
    </r>
    <r>
      <rPr>
        <i/>
        <sz val="16"/>
        <color indexed="8"/>
        <rFont val="SwissReSans"/>
        <family val="2"/>
      </rPr>
      <t xml:space="preserve"> </t>
    </r>
  </si>
  <si>
    <r>
      <t xml:space="preserve">  </t>
    </r>
    <r>
      <rPr>
        <i/>
        <sz val="14"/>
        <color indexed="8"/>
        <rFont val="SwissReSans"/>
        <family val="2"/>
      </rPr>
      <t>δ ≈ –0.858</t>
    </r>
    <r>
      <rPr>
        <sz val="14"/>
        <color indexed="8"/>
        <rFont val="Calibri"/>
        <family val="2"/>
      </rPr>
      <t xml:space="preserve"> </t>
    </r>
    <r>
      <rPr>
        <i/>
        <sz val="14"/>
        <color indexed="8"/>
        <rFont val="SwissReSans"/>
        <family val="2"/>
      </rPr>
      <t xml:space="preserve">ε </t>
    </r>
  </si>
  <si>
    <t>April</t>
  </si>
  <si>
    <t>6. April - sel. Michael Rua</t>
  </si>
  <si>
    <t>7. April - Johann Baptist de la Salle, Hermann Joseph von Steinfeld</t>
  </si>
  <si>
    <t>8. April - Walter, Beate</t>
  </si>
  <si>
    <t>12. April - Julius I.</t>
  </si>
  <si>
    <t>15. April - sel. Damian de Veuster</t>
  </si>
  <si>
    <t>22. April - Agapitus I., sel. Maria Gabriella Sagheddu</t>
  </si>
  <si>
    <t>28. April - Sel. Gianna Beretta Molla; Pierre Chanel</t>
  </si>
  <si>
    <t>August</t>
  </si>
  <si>
    <t>3. August - Lydia</t>
  </si>
  <si>
    <t>5. August - Oswald (Northumbria)</t>
  </si>
  <si>
    <t>8. August - Dominikus, Cyriak</t>
  </si>
  <si>
    <t>9. August - Edith Stein</t>
  </si>
  <si>
    <t>16. August - Stephan I.</t>
  </si>
  <si>
    <t>17. August - Hl. Altfrid</t>
  </si>
  <si>
    <t>18. August - Hl. Helena</t>
  </si>
  <si>
    <t>23. August - Kallinikos I.</t>
  </si>
  <si>
    <t>25. August - Ludwig IX.</t>
  </si>
  <si>
    <t>26. August - Johanna Elisabeth Bichier des Ages</t>
  </si>
  <si>
    <t>28. August - Augustinus von Hippo</t>
  </si>
  <si>
    <t>29. August - Sabina</t>
  </si>
  <si>
    <t>31. August - Nikodemus</t>
  </si>
  <si>
    <t>September</t>
  </si>
  <si>
    <t>2. September - Ingrid Elovsdotter</t>
  </si>
  <si>
    <t>4. September - Rosalia</t>
  </si>
  <si>
    <t>8. September - Maria</t>
  </si>
  <si>
    <t>16. September - Cornelius</t>
  </si>
  <si>
    <t>27. September - Vinzenz von Paul</t>
  </si>
  <si>
    <t>November</t>
  </si>
  <si>
    <t>3. November - Hubertus, Pirminius, Malachias</t>
  </si>
  <si>
    <t>4. November - Karl Borromäus</t>
  </si>
  <si>
    <t>8. November - sel. Johannes Duns Scotus</t>
  </si>
  <si>
    <t>9. November - Theodor Stratelates</t>
  </si>
  <si>
    <t>14. November - Justinian I. (orthodox)</t>
  </si>
  <si>
    <t>23. November - Clemens (Klemens)</t>
  </si>
  <si>
    <t>27. November - Josaphat</t>
  </si>
  <si>
    <t>Tab 11</t>
  </si>
  <si>
    <t xml:space="preserve"> </t>
  </si>
  <si>
    <t>Tab 1</t>
  </si>
  <si>
    <t>Tab 2</t>
  </si>
  <si>
    <t>Tab 3</t>
  </si>
  <si>
    <t>16. April - Bernadette Soubirous, sel. John Finch</t>
  </si>
  <si>
    <t>124.2   /   235.8</t>
  </si>
  <si>
    <t>124.1   /   235.9</t>
  </si>
  <si>
    <t>123.9   /   236.1</t>
  </si>
  <si>
    <t>123.7   /   236.2</t>
  </si>
  <si>
    <t>123.6   /   236.4</t>
  </si>
  <si>
    <t>123.4   /   236.6</t>
  </si>
  <si>
    <t>123.3   /   236.8</t>
  </si>
  <si>
    <t>123.0   /   237.0</t>
  </si>
  <si>
    <t>122.8   /   237.2</t>
  </si>
  <si>
    <t>122.6   /   237.4</t>
  </si>
  <si>
    <t>122.3   /   237.7</t>
  </si>
  <si>
    <t>122.1   /   237.9</t>
  </si>
  <si>
    <t>121.8   /   238.2</t>
  </si>
  <si>
    <t>121.3   /   238.7</t>
  </si>
  <si>
    <t>120.7   /   239.3</t>
  </si>
  <si>
    <t>120.4   /   239.6</t>
  </si>
  <si>
    <t>119.7   /   240.3</t>
  </si>
  <si>
    <t>119.4   /   240.6</t>
  </si>
  <si>
    <t>118.3   /   241.7</t>
  </si>
  <si>
    <t>117.9   /   242.1</t>
  </si>
  <si>
    <t>117.6   /   242.4</t>
  </si>
  <si>
    <t>117.2   /   242.8</t>
  </si>
  <si>
    <t>116.8   /   243.2</t>
  </si>
  <si>
    <t>115.9   /   244.1</t>
  </si>
  <si>
    <t>115.5   /   244.5</t>
  </si>
  <si>
    <t>114.2   /   245.8</t>
  </si>
  <si>
    <t>113.8   /   246.2</t>
  </si>
  <si>
    <t>113.3   /   246.7</t>
  </si>
  <si>
    <t>112.8   /   247.2</t>
  </si>
  <si>
    <t>111.4   /   248.6</t>
  </si>
  <si>
    <t>110.9   /   249.1</t>
  </si>
  <si>
    <t>108.9   /   251.1</t>
  </si>
  <si>
    <t>107.9   /   252.1</t>
  </si>
  <si>
    <t>104.1   /   255.9</t>
  </si>
  <si>
    <t>103.6   /   256.4</t>
  </si>
  <si>
    <t>101.9   /   258.1</t>
  </si>
  <si>
    <t>100.3   /   259.7</t>
  </si>
  <si>
    <t>97.4   /   262.6</t>
  </si>
  <si>
    <t>96.8   /   263.2</t>
  </si>
  <si>
    <t>95.7   /   264.3</t>
  </si>
  <si>
    <t>93.9   /   266.1</t>
  </si>
  <si>
    <t>92.2   /   267.8</t>
  </si>
  <si>
    <t>91.0   /   269.0</t>
  </si>
  <si>
    <t>90.4   /   269.6</t>
  </si>
  <si>
    <t>89.9   /   270.1</t>
  </si>
  <si>
    <t>88.7   /   271.3</t>
  </si>
  <si>
    <t>87.0   /   273.0</t>
  </si>
  <si>
    <t>86.4   /   273.6</t>
  </si>
  <si>
    <t>85.8   /   274.2</t>
  </si>
  <si>
    <t>84.1   /   275.9</t>
  </si>
  <si>
    <t>82.9   /   277.1</t>
  </si>
  <si>
    <t>80.6   /   279.4</t>
  </si>
  <si>
    <t>80.1   /   279.9</t>
  </si>
  <si>
    <t>79.5   /   280.5</t>
  </si>
  <si>
    <t>78.9   /   281.1</t>
  </si>
  <si>
    <t>78.4   /   281.6</t>
  </si>
  <si>
    <t>77.8   /   282.2</t>
  </si>
  <si>
    <t>77.3   /   282.7</t>
  </si>
  <si>
    <t>76.7   /   283.3</t>
  </si>
  <si>
    <t>76.2   /   283.8</t>
  </si>
  <si>
    <t>75.1   /   284.9</t>
  </si>
  <si>
    <t>74.5   /   285.5</t>
  </si>
  <si>
    <t>74.0   /   286.0</t>
  </si>
  <si>
    <t>71.9   /   288.2</t>
  </si>
  <si>
    <t>71.4   /   288.7</t>
  </si>
  <si>
    <t>70.8   /   289.2</t>
  </si>
  <si>
    <t>70.3   /   289.7</t>
  </si>
  <si>
    <t>69.8   /   290.2</t>
  </si>
  <si>
    <t>69.3   /   290.7</t>
  </si>
  <si>
    <t>68.8   /   291.2</t>
  </si>
  <si>
    <t>68.3   /   291.7</t>
  </si>
  <si>
    <t>67.9   /   292.1</t>
  </si>
  <si>
    <t>67.4   /   292.6</t>
  </si>
  <si>
    <t>66.9   /   293.1</t>
  </si>
  <si>
    <t>66.4   /   293.6</t>
  </si>
  <si>
    <t>66.0   /   294.0</t>
  </si>
  <si>
    <t>65.5   /   294.5</t>
  </si>
  <si>
    <t>65.0   /   295.0</t>
  </si>
  <si>
    <t>64.6   /   295.4</t>
  </si>
  <si>
    <t>62.0   /   298.0</t>
  </si>
  <si>
    <t>61.6   /   298.4</t>
  </si>
  <si>
    <t>61.2   /   298.8</t>
  </si>
  <si>
    <t>60.8   /   299.2</t>
  </si>
  <si>
    <t>60.5   /   299.5</t>
  </si>
  <si>
    <t>59.4   /   300.6</t>
  </si>
  <si>
    <t>59.0   /   301.0</t>
  </si>
  <si>
    <t>58.3   /   301.7</t>
  </si>
  <si>
    <t>58.0   /   302.0</t>
  </si>
  <si>
    <t>57.4   /   302.6</t>
  </si>
  <si>
    <t>56.8   /   303.2</t>
  </si>
  <si>
    <t>55.7   /   304.3</t>
  </si>
  <si>
    <t>55.5   /   304.5</t>
  </si>
  <si>
    <t>55.3   /   304.7</t>
  </si>
  <si>
    <t>54.5   /   305.6</t>
  </si>
  <si>
    <t>54.3   /   305.7</t>
  </si>
  <si>
    <t>54.1   /   305.9</t>
  </si>
  <si>
    <t>54.0   /   306.0</t>
  </si>
  <si>
    <t>53.8   /   306.2</t>
  </si>
  <si>
    <t>53.5   /   306.5</t>
  </si>
  <si>
    <t>53.4   /   306.6</t>
  </si>
  <si>
    <t>53.2   /   306.8</t>
  </si>
  <si>
    <t>53.1   /   306.9</t>
  </si>
  <si>
    <t>53.0   /   307.0</t>
  </si>
  <si>
    <t>53.3   /   306.7</t>
  </si>
  <si>
    <t>53.9   /   306.1</t>
  </si>
  <si>
    <t>54.4   /   305.6</t>
  </si>
  <si>
    <t>55.0   /   305.0</t>
  </si>
  <si>
    <t>55.2   /   304.8</t>
  </si>
  <si>
    <t>56.2   /   303.8</t>
  </si>
  <si>
    <t>56.7   /   303.3</t>
  </si>
  <si>
    <t>58.2   /   301.8</t>
  </si>
  <si>
    <t>58.6   /   301.4</t>
  </si>
  <si>
    <t>58.9   /   301.1</t>
  </si>
  <si>
    <t>59.3   /   300.7</t>
  </si>
  <si>
    <t>59.6   /   300.4</t>
  </si>
  <si>
    <t>60.0   /   300.0</t>
  </si>
  <si>
    <t>60.7   /   299.3</t>
  </si>
  <si>
    <t>61.5   /   298.5</t>
  </si>
  <si>
    <t>62.7   /   297.3</t>
  </si>
  <si>
    <t>63.1   /   296.9</t>
  </si>
  <si>
    <t>63.5   /   296.5</t>
  </si>
  <si>
    <t>64.4   /   295.6</t>
  </si>
  <si>
    <t>64.8   /   295.2</t>
  </si>
  <si>
    <t>65.3   /   294.7</t>
  </si>
  <si>
    <t>65.7   /   294.3</t>
  </si>
  <si>
    <t>66.2   /   293.8</t>
  </si>
  <si>
    <t>66.7   /   293.3</t>
  </si>
  <si>
    <t>67.6   /   292.4</t>
  </si>
  <si>
    <t>68.1   /   291.9</t>
  </si>
  <si>
    <t>68.6   /   291.4</t>
  </si>
  <si>
    <t>69.1   /   290.9</t>
  </si>
  <si>
    <t>69.6   /   290.4</t>
  </si>
  <si>
    <t>70.1   /   289.9</t>
  </si>
  <si>
    <t>70.6   /   289.4</t>
  </si>
  <si>
    <t>72.1   /   287.9</t>
  </si>
  <si>
    <t>72.6   /   287.4</t>
  </si>
  <si>
    <t>73.1   /   286.9</t>
  </si>
  <si>
    <t>73.6   /   286.4</t>
  </si>
  <si>
    <t>74.2   /   285.8</t>
  </si>
  <si>
    <t>74.7   /   285.3</t>
  </si>
  <si>
    <t>75.2   /   284.8</t>
  </si>
  <si>
    <t>76.3   /   283.7</t>
  </si>
  <si>
    <t>76.9   /   283.1</t>
  </si>
  <si>
    <t>77.4   /   282.6</t>
  </si>
  <si>
    <t>78.0   /   282.0</t>
  </si>
  <si>
    <t>78.5   /   281.5</t>
  </si>
  <si>
    <t>80.7   /   279.3</t>
  </si>
  <si>
    <t>84.7   /   275.3</t>
  </si>
  <si>
    <t>85.2   /   274.8</t>
  </si>
  <si>
    <t>89.3   /   270.7</t>
  </si>
  <si>
    <t>91.5   /   268.5</t>
  </si>
  <si>
    <t>92.1   /   267.9</t>
  </si>
  <si>
    <t>92.7   /   267.3</t>
  </si>
  <si>
    <t>93.8   /   266.2</t>
  </si>
  <si>
    <t>95.6   /   264.4</t>
  </si>
  <si>
    <t>96.7   /   263.3</t>
  </si>
  <si>
    <t>98.4   /   261.6</t>
  </si>
  <si>
    <t>100.1   /   259.9</t>
  </si>
  <si>
    <t>100.6   /   259.4</t>
  </si>
  <si>
    <t>101.2   /   258.8</t>
  </si>
  <si>
    <t>101.7   /   258.3</t>
  </si>
  <si>
    <t>102.3   /   257.7</t>
  </si>
  <si>
    <t>103.4   /   256.6</t>
  </si>
  <si>
    <t>103.9   /   256.1</t>
  </si>
  <si>
    <t>104.5   /   255.5</t>
  </si>
  <si>
    <t>105.0   /   255.0</t>
  </si>
  <si>
    <t>106.0   /   254.0</t>
  </si>
  <si>
    <t>106.6   /   253.4</t>
  </si>
  <si>
    <t>107.1   /   252.9</t>
  </si>
  <si>
    <t>108.6   /   251.4</t>
  </si>
  <si>
    <t>109.1   /   250.9</t>
  </si>
  <si>
    <t>110.1   /   249.9</t>
  </si>
  <si>
    <t>110.6   /   249.4</t>
  </si>
  <si>
    <t>111.1   /   248.9</t>
  </si>
  <si>
    <t>111.6   /   248.4</t>
  </si>
  <si>
    <t>112.1   /   247.9</t>
  </si>
  <si>
    <t>113.0   /   247.0</t>
  </si>
  <si>
    <t>113.5   /   246.5</t>
  </si>
  <si>
    <t>113.9   /   246.1</t>
  </si>
  <si>
    <t>114.4   /   245.6</t>
  </si>
  <si>
    <t>114.8   /   245.2</t>
  </si>
  <si>
    <t>115.2   /   244.8</t>
  </si>
  <si>
    <t>116.1   /   243.9</t>
  </si>
  <si>
    <t>116.5   /   243.5</t>
  </si>
  <si>
    <t>116.9   /   243.1</t>
  </si>
  <si>
    <t>117.3   /   242.7</t>
  </si>
  <si>
    <t>117.7   /   242.3</t>
  </si>
  <si>
    <t>118.4   /   241.6</t>
  </si>
  <si>
    <t>118.8   /   241.2</t>
  </si>
  <si>
    <t>119.5   /   240.5</t>
  </si>
  <si>
    <t>119.8   /   240.2</t>
  </si>
  <si>
    <t>120.5   /   239.5</t>
  </si>
  <si>
    <t>121.1   /   238.9</t>
  </si>
  <si>
    <t>121.9   /   238.1</t>
  </si>
  <si>
    <t>122.4   /   237.6</t>
  </si>
  <si>
    <t>123.3   /   236.7</t>
  </si>
  <si>
    <t>124.3   /   235.7</t>
  </si>
  <si>
    <t>124.4   /   235.6</t>
  </si>
  <si>
    <t>124.6   /   235.4</t>
  </si>
  <si>
    <t>124.7   /   235.3</t>
  </si>
  <si>
    <t>124.8   /   235.2</t>
  </si>
  <si>
    <t>Content</t>
  </si>
  <si>
    <t>Tab No.</t>
  </si>
  <si>
    <t>Result</t>
  </si>
  <si>
    <t>Variables</t>
  </si>
  <si>
    <t>Practical Applications</t>
  </si>
  <si>
    <t>Considered Influences</t>
  </si>
  <si>
    <r>
      <rPr>
        <b/>
        <sz val="12"/>
        <color indexed="8"/>
        <rFont val="SwissReSans"/>
        <family val="2"/>
      </rPr>
      <t xml:space="preserve">Sun declination of the individual calendar days. 
</t>
    </r>
    <r>
      <rPr>
        <sz val="12"/>
        <color indexed="8"/>
        <rFont val="SwissReSans"/>
        <family val="2"/>
      </rPr>
      <t>In millennium steps the fluctuation of the ecliptic obliquity is taken into account.</t>
    </r>
  </si>
  <si>
    <r>
      <rPr>
        <b/>
        <sz val="12"/>
        <color indexed="8"/>
        <rFont val="SwissReSans"/>
        <family val="2"/>
      </rPr>
      <t xml:space="preserve">ho </t>
    </r>
    <r>
      <rPr>
        <sz val="12"/>
        <color indexed="8"/>
        <rFont val="SwissReSans"/>
        <family val="2"/>
      </rPr>
      <t xml:space="preserve">= Altitude of the object location 
</t>
    </r>
    <r>
      <rPr>
        <b/>
        <sz val="12"/>
        <color indexed="8"/>
        <rFont val="SwissReSans"/>
        <family val="2"/>
      </rPr>
      <t xml:space="preserve">hz </t>
    </r>
    <r>
      <rPr>
        <sz val="12"/>
        <color indexed="8"/>
        <rFont val="SwissReSans"/>
        <family val="2"/>
      </rPr>
      <t xml:space="preserve">= Altitude of the horizon point
</t>
    </r>
    <r>
      <rPr>
        <b/>
        <sz val="12"/>
        <color indexed="8"/>
        <rFont val="SwissReSans"/>
        <family val="2"/>
      </rPr>
      <t>D</t>
    </r>
    <r>
      <rPr>
        <sz val="12"/>
        <color indexed="8"/>
        <rFont val="SwissReSans"/>
        <family val="2"/>
      </rPr>
      <t xml:space="preserve">  = Horizontal distance between </t>
    </r>
    <r>
      <rPr>
        <b/>
        <sz val="12"/>
        <color indexed="8"/>
        <rFont val="SwissReSans"/>
        <family val="2"/>
      </rPr>
      <t>ho</t>
    </r>
    <r>
      <rPr>
        <sz val="12"/>
        <color indexed="8"/>
        <rFont val="SwissReSans"/>
        <family val="2"/>
      </rPr>
      <t xml:space="preserve"> and </t>
    </r>
    <r>
      <rPr>
        <b/>
        <sz val="12"/>
        <color indexed="8"/>
        <rFont val="SwissReSans"/>
        <family val="2"/>
      </rPr>
      <t>hz</t>
    </r>
  </si>
  <si>
    <t>none</t>
  </si>
  <si>
    <r>
      <rPr>
        <sz val="12"/>
        <color indexed="8"/>
        <rFont val="SwissReSans"/>
        <family val="2"/>
      </rPr>
      <t>Atmospheric refraction</t>
    </r>
    <r>
      <rPr>
        <sz val="11"/>
        <color indexed="8"/>
        <rFont val="SwissReSans"/>
        <family val="2"/>
      </rPr>
      <t xml:space="preserve">
 </t>
    </r>
  </si>
  <si>
    <r>
      <rPr>
        <b/>
        <sz val="12"/>
        <color indexed="8"/>
        <rFont val="SwissReSans"/>
        <family val="2"/>
      </rPr>
      <t xml:space="preserve">Horizon azimuthes </t>
    </r>
    <r>
      <rPr>
        <sz val="12"/>
        <color indexed="8"/>
        <rFont val="SwissReSans"/>
        <family val="2"/>
      </rPr>
      <t xml:space="preserve"> calculated for the planets, stars, or the center of the solar disk.</t>
    </r>
  </si>
  <si>
    <r>
      <rPr>
        <b/>
        <sz val="12"/>
        <color indexed="8"/>
        <rFont val="SwissReSans"/>
        <family val="2"/>
      </rPr>
      <t>Horizon azimuthes</t>
    </r>
    <r>
      <rPr>
        <sz val="12"/>
        <color indexed="8"/>
        <rFont val="SwissReSans"/>
        <family val="2"/>
      </rPr>
      <t xml:space="preserve"> calculated for the planets, stars, or the center of the solar disk, without consideration of refraction</t>
    </r>
  </si>
  <si>
    <r>
      <rPr>
        <b/>
        <sz val="12"/>
        <color indexed="8"/>
        <rFont val="SwissReSans"/>
        <family val="2"/>
      </rPr>
      <t xml:space="preserve">Declination </t>
    </r>
    <r>
      <rPr>
        <sz val="12"/>
        <color indexed="8"/>
        <rFont val="SwissReSans"/>
        <family val="2"/>
      </rPr>
      <t>calculated for the planets, stars, or the center of the solar disk for a given horizon azimuth.</t>
    </r>
  </si>
  <si>
    <t>Long-period fluctuation of ecliptic obliquity 
(inclination of the earth axis)</t>
  </si>
  <si>
    <r>
      <rPr>
        <b/>
        <sz val="12"/>
        <color indexed="8"/>
        <rFont val="SwissReSans"/>
        <family val="2"/>
      </rPr>
      <t>δ</t>
    </r>
    <r>
      <rPr>
        <sz val="12"/>
        <color indexed="8"/>
        <rFont val="SwissReSans"/>
        <family val="2"/>
      </rPr>
      <t xml:space="preserve">  = Declination of the sun
- Known or hypothetical object age
- Calendar date</t>
    </r>
  </si>
  <si>
    <r>
      <rPr>
        <b/>
        <sz val="12"/>
        <color indexed="8"/>
        <rFont val="SwissReSans"/>
        <family val="2"/>
      </rPr>
      <t xml:space="preserve">Haz </t>
    </r>
    <r>
      <rPr>
        <sz val="12"/>
        <color indexed="8"/>
        <rFont val="SwissReSans"/>
        <family val="2"/>
      </rPr>
      <t xml:space="preserve">= Horizon azimuth
</t>
    </r>
    <r>
      <rPr>
        <b/>
        <sz val="12"/>
        <color indexed="8"/>
        <rFont val="SwissReSans"/>
        <family val="2"/>
      </rPr>
      <t>hs</t>
    </r>
    <r>
      <rPr>
        <sz val="12"/>
        <color indexed="8"/>
        <rFont val="SwissReSans"/>
        <family val="2"/>
      </rPr>
      <t xml:space="preserve"> = Apparent (observed) elevation angle
</t>
    </r>
    <r>
      <rPr>
        <b/>
        <sz val="12"/>
        <color indexed="8"/>
        <rFont val="SwissReSans"/>
        <family val="2"/>
      </rPr>
      <t>φ</t>
    </r>
    <r>
      <rPr>
        <sz val="12"/>
        <color indexed="8"/>
        <rFont val="SwissReSans"/>
        <family val="2"/>
      </rPr>
      <t xml:space="preserve">  = Latitude</t>
    </r>
  </si>
  <si>
    <r>
      <rPr>
        <b/>
        <sz val="12"/>
        <color indexed="8"/>
        <rFont val="SwissReSans"/>
        <family val="2"/>
      </rPr>
      <t>hs</t>
    </r>
    <r>
      <rPr>
        <sz val="12"/>
        <color indexed="8"/>
        <rFont val="SwissReSans"/>
        <family val="2"/>
      </rPr>
      <t xml:space="preserve"> = Apparent (observed) elevation angle
</t>
    </r>
    <r>
      <rPr>
        <b/>
        <sz val="12"/>
        <color indexed="8"/>
        <rFont val="SwissReSans"/>
        <family val="2"/>
      </rPr>
      <t>δ</t>
    </r>
    <r>
      <rPr>
        <sz val="12"/>
        <color indexed="8"/>
        <rFont val="SwissReSans"/>
        <family val="2"/>
      </rPr>
      <t xml:space="preserve">   = Declination of the star
</t>
    </r>
    <r>
      <rPr>
        <b/>
        <sz val="12"/>
        <color indexed="8"/>
        <rFont val="SwissReSans"/>
        <family val="2"/>
      </rPr>
      <t>φ</t>
    </r>
    <r>
      <rPr>
        <sz val="12"/>
        <color indexed="8"/>
        <rFont val="SwissReSans"/>
        <family val="2"/>
      </rPr>
      <t xml:space="preserve">  = Latitude</t>
    </r>
  </si>
  <si>
    <r>
      <rPr>
        <b/>
        <sz val="12"/>
        <color indexed="8"/>
        <rFont val="SwissReSans"/>
        <family val="2"/>
      </rPr>
      <t>hw</t>
    </r>
    <r>
      <rPr>
        <sz val="12"/>
        <color indexed="8"/>
        <rFont val="SwissReSans"/>
        <family val="2"/>
      </rPr>
      <t xml:space="preserve"> = True (calculated) elevation angle  
</t>
    </r>
    <r>
      <rPr>
        <b/>
        <sz val="12"/>
        <color indexed="8"/>
        <rFont val="SwissReSans"/>
        <family val="2"/>
      </rPr>
      <t>δ</t>
    </r>
    <r>
      <rPr>
        <sz val="12"/>
        <color indexed="8"/>
        <rFont val="SwissReSans"/>
        <family val="2"/>
      </rPr>
      <t xml:space="preserve">   = Declination of the star 
</t>
    </r>
    <r>
      <rPr>
        <b/>
        <sz val="12"/>
        <color indexed="8"/>
        <rFont val="SwissReSans"/>
        <family val="2"/>
      </rPr>
      <t>φ</t>
    </r>
    <r>
      <rPr>
        <sz val="12"/>
        <color indexed="8"/>
        <rFont val="SwissReSans"/>
        <family val="2"/>
      </rPr>
      <t xml:space="preserve">  = Latitude</t>
    </r>
  </si>
  <si>
    <r>
      <rPr>
        <b/>
        <sz val="12"/>
        <color indexed="8"/>
        <rFont val="SwissReSans"/>
        <family val="2"/>
      </rPr>
      <t>hs</t>
    </r>
    <r>
      <rPr>
        <sz val="12"/>
        <color indexed="8"/>
        <rFont val="SwissReSans"/>
        <family val="2"/>
      </rPr>
      <t xml:space="preserve"> = Apparent (observed) elevation angle
</t>
    </r>
    <r>
      <rPr>
        <b/>
        <sz val="12"/>
        <color indexed="8"/>
        <rFont val="SwissReSans"/>
        <family val="2"/>
      </rPr>
      <t>δ</t>
    </r>
    <r>
      <rPr>
        <sz val="12"/>
        <color indexed="8"/>
        <rFont val="SwissReSans"/>
        <family val="2"/>
      </rPr>
      <t xml:space="preserve">   = Declination of the sun
</t>
    </r>
    <r>
      <rPr>
        <b/>
        <sz val="12"/>
        <color indexed="8"/>
        <rFont val="SwissReSans"/>
        <family val="2"/>
      </rPr>
      <t>φ</t>
    </r>
    <r>
      <rPr>
        <sz val="12"/>
        <color indexed="8"/>
        <rFont val="SwissReSans"/>
        <family val="2"/>
      </rPr>
      <t xml:space="preserve">  = Latitude</t>
    </r>
  </si>
  <si>
    <r>
      <rPr>
        <b/>
        <sz val="12"/>
        <color indexed="8"/>
        <rFont val="SwissReSans"/>
        <family val="2"/>
      </rPr>
      <t>hs</t>
    </r>
    <r>
      <rPr>
        <sz val="12"/>
        <color indexed="8"/>
        <rFont val="SwissReSans"/>
        <family val="2"/>
      </rPr>
      <t xml:space="preserve"> = Apparent (observed) elevation angle
</t>
    </r>
    <r>
      <rPr>
        <b/>
        <sz val="12"/>
        <color indexed="8"/>
        <rFont val="SwissReSans"/>
        <family val="2"/>
      </rPr>
      <t>δ</t>
    </r>
    <r>
      <rPr>
        <sz val="12"/>
        <color indexed="8"/>
        <rFont val="SwissReSans"/>
        <family val="2"/>
      </rPr>
      <t xml:space="preserve">   = Declination of the moon
</t>
    </r>
    <r>
      <rPr>
        <b/>
        <sz val="12"/>
        <color indexed="8"/>
        <rFont val="SwissReSans"/>
        <family val="2"/>
      </rPr>
      <t>φ</t>
    </r>
    <r>
      <rPr>
        <sz val="12"/>
        <color indexed="8"/>
        <rFont val="SwissReSans"/>
        <family val="2"/>
      </rPr>
      <t xml:space="preserve">  = Latitude</t>
    </r>
  </si>
  <si>
    <r>
      <rPr>
        <b/>
        <sz val="12"/>
        <color indexed="8"/>
        <rFont val="SwissReSans"/>
        <family val="2"/>
      </rPr>
      <t>hs</t>
    </r>
    <r>
      <rPr>
        <sz val="12"/>
        <color indexed="8"/>
        <rFont val="SwissReSans"/>
        <family val="2"/>
      </rPr>
      <t xml:space="preserve"> = Apparent (observed) elevation angle
</t>
    </r>
    <r>
      <rPr>
        <b/>
        <sz val="12"/>
        <color indexed="8"/>
        <rFont val="SwissReSans"/>
        <family val="2"/>
      </rPr>
      <t>Haz</t>
    </r>
    <r>
      <rPr>
        <sz val="12"/>
        <color indexed="8"/>
        <rFont val="SwissReSans"/>
        <family val="2"/>
      </rPr>
      <t xml:space="preserve">  = Horizon azimuth with elevation angle </t>
    </r>
    <r>
      <rPr>
        <i/>
        <sz val="12"/>
        <color indexed="8"/>
        <rFont val="SwissReSans"/>
        <family val="2"/>
      </rPr>
      <t xml:space="preserve">hs
</t>
    </r>
    <r>
      <rPr>
        <b/>
        <sz val="12"/>
        <color indexed="8"/>
        <rFont val="SwissReSans"/>
        <family val="2"/>
      </rPr>
      <t>φ</t>
    </r>
    <r>
      <rPr>
        <sz val="12"/>
        <color indexed="8"/>
        <rFont val="SwissReSans"/>
        <family val="2"/>
      </rPr>
      <t xml:space="preserve">  = Latitude</t>
    </r>
  </si>
  <si>
    <t xml:space="preserve">- Earth's curvature
- Atmospheric refraction
</t>
  </si>
  <si>
    <r>
      <rPr>
        <sz val="12"/>
        <color indexed="8"/>
        <rFont val="SwissReSans"/>
        <family val="2"/>
      </rPr>
      <t>- Atmospheric refraction
- Solar disk parallax</t>
    </r>
    <r>
      <rPr>
        <sz val="11"/>
        <color indexed="8"/>
        <rFont val="SwissReSans"/>
        <family val="2"/>
      </rPr>
      <t xml:space="preserve">
</t>
    </r>
  </si>
  <si>
    <t xml:space="preserve">- Atmospheric refraction 
- Solar disk parallax
</t>
  </si>
  <si>
    <r>
      <rPr>
        <sz val="12"/>
        <color indexed="8"/>
        <rFont val="SwissReSans"/>
        <family val="2"/>
      </rPr>
      <t xml:space="preserve">Atmospheric refraction
Simplifying the star declination is assumed to stay constant during the shift phase
</t>
    </r>
    <r>
      <rPr>
        <sz val="11"/>
        <color indexed="8"/>
        <rFont val="SwissReSans"/>
        <family val="2"/>
      </rPr>
      <t xml:space="preserve">
</t>
    </r>
  </si>
  <si>
    <t>Search for stars, matching the alignment of an architectural line. Estimation of the calendar date based on the calculated sun declination.</t>
  </si>
  <si>
    <r>
      <rPr>
        <b/>
        <sz val="12"/>
        <color indexed="8"/>
        <rFont val="SwissReSans"/>
        <family val="2"/>
      </rPr>
      <t xml:space="preserve">Obliquity of the ecliptic ε, </t>
    </r>
    <r>
      <rPr>
        <sz val="12"/>
        <color indexed="8"/>
        <rFont val="SwissReSans"/>
        <family val="2"/>
      </rPr>
      <t>for a (pre-) historical point in time.</t>
    </r>
    <r>
      <rPr>
        <b/>
        <sz val="12"/>
        <color indexed="8"/>
        <rFont val="SwissReSans"/>
        <family val="2"/>
      </rPr>
      <t xml:space="preserve"> </t>
    </r>
    <r>
      <rPr>
        <sz val="12"/>
        <color indexed="8"/>
        <rFont val="SwissReSans"/>
        <family val="2"/>
      </rPr>
      <t>Approximate calculation of the</t>
    </r>
    <r>
      <rPr>
        <b/>
        <sz val="12"/>
        <color indexed="8"/>
        <rFont val="SwissReSans"/>
        <family val="2"/>
      </rPr>
      <t xml:space="preserve"> declination values for solstices and lunistices, as well as for the solar intermediate-azimuths. </t>
    </r>
  </si>
  <si>
    <t xml:space="preserve">The ecliptic obliquity ε allows, for most archaeoastronomical questions with sufficient accuracy, to calculate the declinations for the solstices and lunistices as well as for the solar intermediate-azimuths of an earlier epoch. </t>
  </si>
  <si>
    <t>Calculation of the vertical horizon angle based on the altitudes at the object location and at the horizon point.</t>
  </si>
  <si>
    <t>Declination values for the calculation of the horizon azimuths in tables 1,2,4,5.
Estimation of the calendar date according  the direction of an architectural line.</t>
  </si>
  <si>
    <t>Analysis of the orientation of old churches. Verification whether, for example, an architectural line is aligned with the sunrise on Patron Saint's Day.</t>
  </si>
  <si>
    <t>Calculated verification for a typical, simple planetarium program without consideration of atmospheric and parallax influences.</t>
  </si>
  <si>
    <t>Practical Examples</t>
  </si>
  <si>
    <t>Example 1</t>
  </si>
  <si>
    <t>Example 2</t>
  </si>
  <si>
    <t>Example 3</t>
  </si>
  <si>
    <t>Example 3a</t>
  </si>
  <si>
    <t>Example 4</t>
  </si>
  <si>
    <t>Example 5</t>
  </si>
  <si>
    <t>Example 6</t>
  </si>
  <si>
    <t>Example 7</t>
  </si>
  <si>
    <t>Example 8</t>
  </si>
  <si>
    <t>Solution</t>
  </si>
  <si>
    <r>
      <t xml:space="preserve">The bearing of a megalithic alignment aims at a point </t>
    </r>
    <r>
      <rPr>
        <b/>
        <i/>
        <sz val="11"/>
        <color indexed="8"/>
        <rFont val="SwissReSans"/>
        <family val="2"/>
      </rPr>
      <t>hz</t>
    </r>
    <r>
      <rPr>
        <sz val="11"/>
        <color indexed="8"/>
        <rFont val="SwissReSans"/>
        <family val="2"/>
      </rPr>
      <t xml:space="preserve"> on the horizon. The altitude of </t>
    </r>
    <r>
      <rPr>
        <b/>
        <i/>
        <sz val="11"/>
        <color indexed="8"/>
        <rFont val="SwissReSans"/>
        <family val="2"/>
      </rPr>
      <t>hz</t>
    </r>
    <r>
      <rPr>
        <sz val="11"/>
        <color indexed="8"/>
        <rFont val="SwissReSans"/>
        <family val="2"/>
      </rPr>
      <t xml:space="preserve"> is 1150 m, and of the object location ho = 610 m. The horizontal distance D between </t>
    </r>
    <r>
      <rPr>
        <b/>
        <i/>
        <sz val="11"/>
        <color indexed="8"/>
        <rFont val="SwissReSans"/>
        <family val="2"/>
      </rPr>
      <t>ho</t>
    </r>
    <r>
      <rPr>
        <sz val="11"/>
        <color indexed="8"/>
        <rFont val="SwissReSans"/>
        <family val="2"/>
      </rPr>
      <t xml:space="preserve"> and</t>
    </r>
    <r>
      <rPr>
        <b/>
        <i/>
        <sz val="11"/>
        <color indexed="8"/>
        <rFont val="SwissReSans"/>
        <family val="2"/>
      </rPr>
      <t xml:space="preserve"> hz</t>
    </r>
    <r>
      <rPr>
        <sz val="11"/>
        <color indexed="8"/>
        <rFont val="SwissReSans"/>
        <family val="2"/>
      </rPr>
      <t xml:space="preserve"> is 11'300 m (11.3 km). What is the apparent (observed) elevation angle </t>
    </r>
    <r>
      <rPr>
        <b/>
        <i/>
        <sz val="11"/>
        <color indexed="8"/>
        <rFont val="SwissReSans"/>
        <family val="2"/>
      </rPr>
      <t>hs</t>
    </r>
    <r>
      <rPr>
        <sz val="11"/>
        <color indexed="8"/>
        <rFont val="SwissReSans"/>
        <family val="2"/>
      </rPr>
      <t xml:space="preserve"> of the horizon?   </t>
    </r>
  </si>
  <si>
    <r>
      <t xml:space="preserve">Estimation of the dates for 3000 BC and our today's calendar when the center of the solar disk rose at the horizon points of the examples above?
</t>
    </r>
    <r>
      <rPr>
        <b/>
        <i/>
        <sz val="11"/>
        <color indexed="8"/>
        <rFont val="SwissReSans"/>
        <family val="2"/>
      </rPr>
      <t>Haz</t>
    </r>
    <r>
      <rPr>
        <sz val="11"/>
        <color indexed="8"/>
        <rFont val="SwissReSans"/>
        <family val="2"/>
      </rPr>
      <t xml:space="preserve"> = 122°, </t>
    </r>
    <r>
      <rPr>
        <b/>
        <i/>
        <sz val="11"/>
        <color indexed="8"/>
        <rFont val="SwissReSans"/>
        <family val="2"/>
      </rPr>
      <t>hs</t>
    </r>
    <r>
      <rPr>
        <sz val="11"/>
        <color indexed="8"/>
        <rFont val="SwissReSans"/>
        <family val="2"/>
      </rPr>
      <t xml:space="preserve"> = 2.692°, </t>
    </r>
    <r>
      <rPr>
        <b/>
        <i/>
        <sz val="11"/>
        <color indexed="8"/>
        <rFont val="SwissReSans"/>
        <family val="2"/>
      </rPr>
      <t>φ</t>
    </r>
    <r>
      <rPr>
        <sz val="11"/>
        <color indexed="8"/>
        <rFont val="SwissReSans"/>
        <family val="2"/>
      </rPr>
      <t xml:space="preserve"> = 47°.</t>
    </r>
  </si>
  <si>
    <t>Ditto task 3, but calculated for the upper edge of the sun</t>
  </si>
  <si>
    <r>
      <t>Ditto solution of example 3, with the following exception: For the calculation of the solar declination δ the apparent elevation angle</t>
    </r>
    <r>
      <rPr>
        <b/>
        <i/>
        <sz val="11"/>
        <color indexed="8"/>
        <rFont val="SwissReSans"/>
        <family val="2"/>
      </rPr>
      <t xml:space="preserve"> hs</t>
    </r>
    <r>
      <rPr>
        <sz val="11"/>
        <color indexed="8"/>
        <rFont val="SwissReSans"/>
        <family val="2"/>
      </rPr>
      <t xml:space="preserve"> must be corrected with the parallax </t>
    </r>
    <r>
      <rPr>
        <b/>
        <i/>
        <sz val="11"/>
        <color indexed="8"/>
        <rFont val="SwissReSans"/>
        <family val="2"/>
      </rPr>
      <t>P</t>
    </r>
    <r>
      <rPr>
        <sz val="11"/>
        <color indexed="8"/>
        <rFont val="SwissReSans"/>
        <family val="2"/>
      </rPr>
      <t xml:space="preserve"> by half the diameter of the solar disk according to the formula {20} in the publication: 
</t>
    </r>
    <r>
      <rPr>
        <b/>
        <sz val="11"/>
        <color indexed="8"/>
        <rFont val="SwissReSans"/>
        <family val="2"/>
      </rPr>
      <t>hw</t>
    </r>
    <r>
      <rPr>
        <b/>
        <vertAlign val="subscript"/>
        <sz val="11"/>
        <color indexed="8"/>
        <rFont val="SwissReSans"/>
        <family val="2"/>
      </rPr>
      <t>Sun upper edge</t>
    </r>
    <r>
      <rPr>
        <sz val="11"/>
        <color indexed="8"/>
        <rFont val="SwissReSans"/>
        <family val="2"/>
      </rPr>
      <t xml:space="preserve"> </t>
    </r>
    <r>
      <rPr>
        <b/>
        <sz val="11"/>
        <color indexed="8"/>
        <rFont val="SwissReSans"/>
        <family val="2"/>
      </rPr>
      <t>= hs – R – P.</t>
    </r>
    <r>
      <rPr>
        <sz val="11"/>
        <color indexed="8"/>
        <rFont val="SwissReSans"/>
        <family val="2"/>
      </rPr>
      <t xml:space="preserve">
Since the formula in Table 3 already corrects the refraction </t>
    </r>
    <r>
      <rPr>
        <b/>
        <i/>
        <sz val="11"/>
        <color indexed="8"/>
        <rFont val="SwissReSans"/>
        <family val="2"/>
      </rPr>
      <t>R</t>
    </r>
    <r>
      <rPr>
        <sz val="11"/>
        <color indexed="8"/>
        <rFont val="SwissReSans"/>
        <family val="2"/>
      </rPr>
      <t xml:space="preserve">, only the subtraction of the parallax </t>
    </r>
    <r>
      <rPr>
        <b/>
        <i/>
        <sz val="11"/>
        <color indexed="8"/>
        <rFont val="SwissReSans"/>
        <family val="2"/>
      </rPr>
      <t>-P</t>
    </r>
    <r>
      <rPr>
        <sz val="11"/>
        <color indexed="8"/>
        <rFont val="SwissReSans"/>
        <family val="2"/>
      </rPr>
      <t xml:space="preserve"> from </t>
    </r>
    <r>
      <rPr>
        <b/>
        <i/>
        <sz val="11"/>
        <color indexed="8"/>
        <rFont val="SwissReSans"/>
        <family val="2"/>
      </rPr>
      <t>hs</t>
    </r>
    <r>
      <rPr>
        <sz val="11"/>
        <color indexed="8"/>
        <rFont val="SwissReSans"/>
        <family val="2"/>
      </rPr>
      <t xml:space="preserve"> remains. For P, approximately 0.2666° can be applied, i.e. 
</t>
    </r>
    <r>
      <rPr>
        <b/>
        <i/>
        <sz val="11"/>
        <color indexed="8"/>
        <rFont val="SwissReSans"/>
        <family val="2"/>
      </rPr>
      <t>hs</t>
    </r>
    <r>
      <rPr>
        <sz val="11"/>
        <color indexed="8"/>
        <rFont val="SwissReSans"/>
        <family val="2"/>
      </rPr>
      <t xml:space="preserve"> = 2.692° – 0.2666° = 2.425°.   </t>
    </r>
  </si>
  <si>
    <r>
      <t xml:space="preserve">The variables for </t>
    </r>
    <r>
      <rPr>
        <b/>
        <i/>
        <sz val="11"/>
        <color indexed="8"/>
        <rFont val="SwissReSans"/>
        <family val="2"/>
      </rPr>
      <t>ho</t>
    </r>
    <r>
      <rPr>
        <sz val="11"/>
        <color indexed="8"/>
        <rFont val="SwissReSans"/>
        <family val="2"/>
      </rPr>
      <t>,</t>
    </r>
    <r>
      <rPr>
        <b/>
        <i/>
        <sz val="11"/>
        <color indexed="8"/>
        <rFont val="SwissReSans"/>
        <family val="2"/>
      </rPr>
      <t xml:space="preserve"> hz</t>
    </r>
    <r>
      <rPr>
        <sz val="11"/>
        <color indexed="8"/>
        <rFont val="SwissReSans"/>
        <family val="2"/>
      </rPr>
      <t xml:space="preserve"> and </t>
    </r>
    <r>
      <rPr>
        <b/>
        <i/>
        <sz val="11"/>
        <color indexed="8"/>
        <rFont val="SwissReSans"/>
        <family val="2"/>
      </rPr>
      <t>D</t>
    </r>
    <r>
      <rPr>
        <sz val="11"/>
        <color indexed="8"/>
        <rFont val="SwissReSans"/>
        <family val="2"/>
      </rPr>
      <t xml:space="preserve"> are transferred to the according input boxes of Table 9. Important: The input must be here in [m]! 
</t>
    </r>
    <r>
      <rPr>
        <b/>
        <sz val="11"/>
        <color indexed="8"/>
        <rFont val="SwissReSans"/>
        <family val="2"/>
      </rPr>
      <t>Result:</t>
    </r>
    <r>
      <rPr>
        <sz val="11"/>
        <color indexed="8"/>
        <rFont val="SwissReSans"/>
        <family val="2"/>
      </rPr>
      <t xml:space="preserve">   </t>
    </r>
    <r>
      <rPr>
        <b/>
        <i/>
        <sz val="11"/>
        <color indexed="8"/>
        <rFont val="SwissReSans"/>
        <family val="2"/>
      </rPr>
      <t>hs</t>
    </r>
    <r>
      <rPr>
        <sz val="11"/>
        <color indexed="8"/>
        <rFont val="SwissReSans"/>
        <family val="2"/>
      </rPr>
      <t xml:space="preserve"> = 2.692° </t>
    </r>
  </si>
  <si>
    <r>
      <rPr>
        <b/>
        <sz val="11"/>
        <color indexed="8"/>
        <rFont val="SwissReSans"/>
        <family val="2"/>
      </rPr>
      <t>Stonehenge:</t>
    </r>
    <r>
      <rPr>
        <sz val="11"/>
        <color indexed="8"/>
        <rFont val="SwissReSans"/>
        <family val="2"/>
      </rPr>
      <t xml:space="preserve">  </t>
    </r>
    <r>
      <rPr>
        <i/>
        <sz val="11"/>
        <color indexed="8"/>
        <rFont val="SwissReSans"/>
        <family val="2"/>
      </rPr>
      <t>Clive Ruggles</t>
    </r>
    <r>
      <rPr>
        <sz val="11"/>
        <color indexed="8"/>
        <rFont val="SwissReSans"/>
        <family val="2"/>
      </rPr>
      <t xml:space="preserve">quantifies the azimuth from the center of the stone circle to the peripheral Heel Stone as  declination of the sun with </t>
    </r>
    <r>
      <rPr>
        <b/>
        <i/>
        <sz val="11"/>
        <color indexed="8"/>
        <rFont val="SwissReSans"/>
        <family val="2"/>
      </rPr>
      <t>δ</t>
    </r>
    <r>
      <rPr>
        <sz val="11"/>
        <color indexed="8"/>
        <rFont val="SwissReSans"/>
        <family val="2"/>
      </rPr>
      <t xml:space="preserve"> = +24°. The apparent (observed) elevation angle is indicated with </t>
    </r>
    <r>
      <rPr>
        <b/>
        <i/>
        <sz val="11"/>
        <color indexed="8"/>
        <rFont val="SwissReSans"/>
        <family val="2"/>
      </rPr>
      <t>hs</t>
    </r>
    <r>
      <rPr>
        <sz val="11"/>
        <color indexed="8"/>
        <rFont val="SwissReSans"/>
        <family val="2"/>
      </rPr>
      <t xml:space="preserve"> = 0.5° </t>
    </r>
    <r>
      <rPr>
        <i/>
        <sz val="11"/>
        <color indexed="8"/>
        <rFont val="SwissReSans"/>
        <family val="2"/>
      </rPr>
      <t>(Astronomy in prehistoric Britain and Ireland, pp 40, 137)</t>
    </r>
    <r>
      <rPr>
        <sz val="11"/>
        <color indexed="8"/>
        <rFont val="SwissReSans"/>
        <family val="2"/>
      </rPr>
      <t xml:space="preserve">. Wanted is the appropriate cartographic azimuth. 
</t>
    </r>
    <r>
      <rPr>
        <b/>
        <sz val="11"/>
        <color indexed="8"/>
        <rFont val="SwissReSans"/>
        <family val="2"/>
      </rPr>
      <t>A:</t>
    </r>
    <r>
      <rPr>
        <sz val="11"/>
        <color indexed="8"/>
        <rFont val="SwissReSans"/>
        <family val="2"/>
      </rPr>
      <t xml:space="preserve"> for the sun's disk center 
</t>
    </r>
    <r>
      <rPr>
        <b/>
        <sz val="11"/>
        <color indexed="8"/>
        <rFont val="SwissReSans"/>
        <family val="2"/>
      </rPr>
      <t>B:</t>
    </r>
    <r>
      <rPr>
        <sz val="11"/>
        <color indexed="8"/>
        <rFont val="SwissReSans"/>
        <family val="2"/>
      </rPr>
      <t xml:space="preserve"> for the upper edge fof the sun's disk</t>
    </r>
  </si>
  <si>
    <r>
      <t xml:space="preserve">The variables for </t>
    </r>
    <r>
      <rPr>
        <b/>
        <i/>
        <sz val="11"/>
        <color indexed="8"/>
        <rFont val="SwissReSans"/>
        <family val="2"/>
      </rPr>
      <t xml:space="preserve">φ, hs </t>
    </r>
    <r>
      <rPr>
        <sz val="11"/>
        <color indexed="8"/>
        <rFont val="SwissReSans"/>
        <family val="2"/>
      </rPr>
      <t xml:space="preserve">and </t>
    </r>
    <r>
      <rPr>
        <b/>
        <i/>
        <sz val="11"/>
        <color indexed="8"/>
        <rFont val="SwissReSans"/>
        <family val="2"/>
      </rPr>
      <t>Haz</t>
    </r>
    <r>
      <rPr>
        <sz val="11"/>
        <color indexed="8"/>
        <rFont val="SwissReSans"/>
        <family val="2"/>
      </rPr>
      <t xml:space="preserve"> are transferred in the according input boxes of Table 3, to calculate first the solar declination δ for these horizon points.
</t>
    </r>
    <r>
      <rPr>
        <b/>
        <sz val="11"/>
        <color indexed="8"/>
        <rFont val="SwissReSans"/>
        <family val="2"/>
      </rPr>
      <t>Intermediate result:</t>
    </r>
    <r>
      <rPr>
        <sz val="11"/>
        <color indexed="8"/>
        <rFont val="SwissReSans"/>
        <family val="2"/>
      </rPr>
      <t xml:space="preserve">  </t>
    </r>
    <r>
      <rPr>
        <b/>
        <i/>
        <sz val="11"/>
        <color indexed="8"/>
        <rFont val="SwissReSans"/>
        <family val="2"/>
      </rPr>
      <t>δ</t>
    </r>
    <r>
      <rPr>
        <sz val="11"/>
        <color indexed="8"/>
        <rFont val="SwissReSans"/>
        <family val="2"/>
      </rPr>
      <t xml:space="preserve"> Sun = -19.268°
In the declination plate of Table 10, this δ value, located in the column for 3000 BC, can be applied to approximately obtain the two current calendar dates on which the sun had reached this declination value.
</t>
    </r>
    <r>
      <rPr>
        <b/>
        <sz val="11"/>
        <color indexed="8"/>
        <rFont val="SwissReSans"/>
        <family val="2"/>
      </rPr>
      <t>Final result:</t>
    </r>
    <r>
      <rPr>
        <sz val="11"/>
        <color indexed="8"/>
        <rFont val="SwissReSans"/>
        <family val="2"/>
      </rPr>
      <t xml:space="preserve"> </t>
    </r>
    <r>
      <rPr>
        <sz val="11"/>
        <color indexed="8"/>
        <rFont val="Calibri"/>
        <family val="2"/>
      </rPr>
      <t>~</t>
    </r>
    <r>
      <rPr>
        <sz val="11"/>
        <color indexed="8"/>
        <rFont val="SwissReSans"/>
        <family val="2"/>
      </rPr>
      <t xml:space="preserve">January 26/27, and November 16/17. </t>
    </r>
  </si>
  <si>
    <r>
      <t xml:space="preserve">First the latitude of the church in Elm must be determined. According to Google Earth this is about φ = 46.918°. 
The variables for </t>
    </r>
    <r>
      <rPr>
        <b/>
        <i/>
        <sz val="11"/>
        <color indexed="8"/>
        <rFont val="SwissReSans"/>
        <family val="2"/>
      </rPr>
      <t>φ, hs</t>
    </r>
    <r>
      <rPr>
        <sz val="11"/>
        <color indexed="8"/>
        <rFont val="SwissReSans"/>
        <family val="2"/>
      </rPr>
      <t xml:space="preserve">, and </t>
    </r>
    <r>
      <rPr>
        <b/>
        <i/>
        <sz val="11"/>
        <color indexed="8"/>
        <rFont val="SwissReSans"/>
        <family val="2"/>
      </rPr>
      <t>Haz</t>
    </r>
    <r>
      <rPr>
        <sz val="11"/>
        <color indexed="8"/>
        <rFont val="SwissReSans"/>
        <family val="2"/>
      </rPr>
      <t xml:space="preserve"> are transferred into the input box of Table 3 to calculate the solar declination </t>
    </r>
    <r>
      <rPr>
        <b/>
        <i/>
        <sz val="11"/>
        <color indexed="8"/>
        <rFont val="SwissReSans"/>
        <family val="2"/>
      </rPr>
      <t>δ</t>
    </r>
    <r>
      <rPr>
        <sz val="11"/>
        <color indexed="8"/>
        <rFont val="SwissReSans"/>
        <family val="2"/>
      </rPr>
      <t xml:space="preserve"> for the bearing through the Martinsloch. In this case, the correct choice for the calculation is the relation to the center of the solar disc (Tab 3). 
</t>
    </r>
    <r>
      <rPr>
        <b/>
        <sz val="11"/>
        <color indexed="8"/>
        <rFont val="SwissReSans"/>
        <family val="2"/>
      </rPr>
      <t>Intermediate result:</t>
    </r>
    <r>
      <rPr>
        <sz val="11"/>
        <color indexed="8"/>
        <rFont val="SwissReSans"/>
        <family val="2"/>
      </rPr>
      <t xml:space="preserve">  </t>
    </r>
    <r>
      <rPr>
        <b/>
        <i/>
        <sz val="11"/>
        <color indexed="8"/>
        <rFont val="SwissReSans"/>
        <family val="2"/>
      </rPr>
      <t>δ</t>
    </r>
    <r>
      <rPr>
        <sz val="11"/>
        <color indexed="8"/>
        <rFont val="SwissReSans"/>
        <family val="2"/>
      </rPr>
      <t xml:space="preserve"> sun = -2.832°
In the declination plate of Table 10, this δ value shows in the column for 2000 AC approximately the two current calendar dates on which the sun reaches this declination, enabling the sun to shine through the Martinsloch.
</t>
    </r>
    <r>
      <rPr>
        <b/>
        <sz val="11"/>
        <color indexed="8"/>
        <rFont val="SwissReSans"/>
        <family val="2"/>
      </rPr>
      <t>Final result:</t>
    </r>
    <r>
      <rPr>
        <sz val="11"/>
        <color indexed="8"/>
        <rFont val="SwissReSans"/>
        <family val="2"/>
      </rPr>
      <t xml:space="preserve"> ~September 30. and March 13.    
(published days are Sept. 30/Okt 1st, and March 12/13.</t>
    </r>
  </si>
  <si>
    <t>(Input in</t>
  </si>
  <si>
    <t>decimal degree)</t>
  </si>
  <si>
    <t>Results</t>
  </si>
  <si>
    <t>(in dec degree)</t>
  </si>
  <si>
    <r>
      <t xml:space="preserve">Declination </t>
    </r>
    <r>
      <rPr>
        <b/>
        <i/>
        <sz val="14"/>
        <color indexed="56"/>
        <rFont val="Calibri"/>
        <family val="2"/>
      </rPr>
      <t>δ:</t>
    </r>
  </si>
  <si>
    <r>
      <rPr>
        <sz val="14"/>
        <color indexed="56"/>
        <rFont val="Calibri"/>
        <family val="2"/>
      </rPr>
      <t xml:space="preserve">Latitude </t>
    </r>
    <r>
      <rPr>
        <b/>
        <i/>
        <sz val="14"/>
        <color indexed="56"/>
        <rFont val="Calibri"/>
        <family val="2"/>
      </rPr>
      <t>φ:</t>
    </r>
  </si>
  <si>
    <t>Input</t>
  </si>
  <si>
    <r>
      <t xml:space="preserve">Latitude </t>
    </r>
    <r>
      <rPr>
        <b/>
        <i/>
        <sz val="14"/>
        <color indexed="56"/>
        <rFont val="Calibri"/>
        <family val="2"/>
      </rPr>
      <t>φ:</t>
    </r>
  </si>
  <si>
    <r>
      <t xml:space="preserve">True elevation </t>
    </r>
    <r>
      <rPr>
        <b/>
        <i/>
        <sz val="14"/>
        <color indexed="56"/>
        <rFont val="Calibri"/>
        <family val="2"/>
      </rPr>
      <t>hw:</t>
    </r>
  </si>
  <si>
    <t>Formulas:</t>
  </si>
  <si>
    <r>
      <t xml:space="preserve">in function of the latitude </t>
    </r>
    <r>
      <rPr>
        <b/>
        <i/>
        <sz val="14"/>
        <color indexed="8"/>
        <rFont val="SwissReSans"/>
        <family val="2"/>
      </rPr>
      <t>φ,</t>
    </r>
    <r>
      <rPr>
        <b/>
        <sz val="14"/>
        <color indexed="8"/>
        <rFont val="SwissReSans"/>
        <family val="2"/>
      </rPr>
      <t xml:space="preserve"> the apparent (observed) elevation angle at the horizon </t>
    </r>
    <r>
      <rPr>
        <b/>
        <i/>
        <sz val="14"/>
        <color indexed="8"/>
        <rFont val="SwissReSans"/>
        <family val="2"/>
      </rPr>
      <t>hs,</t>
    </r>
    <r>
      <rPr>
        <b/>
        <sz val="14"/>
        <color indexed="8"/>
        <rFont val="SwissReSans"/>
        <family val="2"/>
      </rPr>
      <t xml:space="preserve"> </t>
    </r>
  </si>
  <si>
    <r>
      <rPr>
        <sz val="14"/>
        <color indexed="9"/>
        <rFont val="Calibri"/>
        <family val="2"/>
      </rPr>
      <t xml:space="preserve">Declination </t>
    </r>
    <r>
      <rPr>
        <b/>
        <i/>
        <sz val="14"/>
        <color indexed="9"/>
        <rFont val="Calibri"/>
        <family val="2"/>
      </rPr>
      <t>δ:</t>
    </r>
  </si>
  <si>
    <r>
      <t xml:space="preserve">Horizon azimuth </t>
    </r>
    <r>
      <rPr>
        <b/>
        <i/>
        <sz val="14"/>
        <color indexed="56"/>
        <rFont val="Calibri"/>
        <family val="2"/>
      </rPr>
      <t>Haz:</t>
    </r>
  </si>
  <si>
    <t>Declination to an observed Horizon Azimuth Haz</t>
  </si>
  <si>
    <t>Horizon Azimuths Calculated for the Upper and Lower Edge of the Solar Disk</t>
  </si>
  <si>
    <t>with correction of the refraction and the parallax of an average half sun disk diameter of ca. 0.27°</t>
  </si>
  <si>
    <r>
      <t xml:space="preserve">in function of the declination </t>
    </r>
    <r>
      <rPr>
        <b/>
        <i/>
        <sz val="14"/>
        <color indexed="8"/>
        <rFont val="SwissReSans"/>
        <family val="2"/>
      </rPr>
      <t>δ</t>
    </r>
    <r>
      <rPr>
        <b/>
        <sz val="14"/>
        <color indexed="8"/>
        <rFont val="SwissReSans"/>
        <family val="2"/>
      </rPr>
      <t xml:space="preserve">, the latitude </t>
    </r>
    <r>
      <rPr>
        <b/>
        <i/>
        <sz val="14"/>
        <color indexed="8"/>
        <rFont val="SwissReSans"/>
        <family val="2"/>
      </rPr>
      <t>φ</t>
    </r>
    <r>
      <rPr>
        <b/>
        <sz val="14"/>
        <color indexed="8"/>
        <rFont val="SwissReSans"/>
        <family val="2"/>
      </rPr>
      <t xml:space="preserve"> and the apparent (observed) elevation angle </t>
    </r>
    <r>
      <rPr>
        <b/>
        <i/>
        <sz val="14"/>
        <color indexed="8"/>
        <rFont val="SwissReSans"/>
        <family val="2"/>
      </rPr>
      <t>hs</t>
    </r>
    <r>
      <rPr>
        <b/>
        <sz val="14"/>
        <color indexed="8"/>
        <rFont val="SwissReSans"/>
        <family val="2"/>
      </rPr>
      <t xml:space="preserve"> at the horizon</t>
    </r>
  </si>
  <si>
    <r>
      <t xml:space="preserve">in function of the declination </t>
    </r>
    <r>
      <rPr>
        <b/>
        <i/>
        <sz val="14"/>
        <color indexed="8"/>
        <rFont val="SwissReSans"/>
        <family val="2"/>
      </rPr>
      <t>δ</t>
    </r>
    <r>
      <rPr>
        <b/>
        <sz val="14"/>
        <color indexed="8"/>
        <rFont val="SwissReSans"/>
        <family val="2"/>
      </rPr>
      <t xml:space="preserve">, the latitude </t>
    </r>
    <r>
      <rPr>
        <b/>
        <i/>
        <sz val="14"/>
        <color indexed="8"/>
        <rFont val="SwissReSans"/>
        <family val="2"/>
      </rPr>
      <t>φ</t>
    </r>
    <r>
      <rPr>
        <b/>
        <sz val="14"/>
        <color indexed="8"/>
        <rFont val="SwissReSans"/>
        <family val="2"/>
      </rPr>
      <t xml:space="preserve"> and the true (calculated) elevation angle </t>
    </r>
    <r>
      <rPr>
        <b/>
        <i/>
        <sz val="14"/>
        <color indexed="8"/>
        <rFont val="SwissReSans"/>
        <family val="2"/>
      </rPr>
      <t>hs</t>
    </r>
    <r>
      <rPr>
        <b/>
        <sz val="14"/>
        <color indexed="8"/>
        <rFont val="SwissReSans"/>
        <family val="2"/>
      </rPr>
      <t xml:space="preserve"> at the horizon</t>
    </r>
  </si>
  <si>
    <r>
      <t xml:space="preserve">in function of the declination </t>
    </r>
    <r>
      <rPr>
        <b/>
        <i/>
        <sz val="14"/>
        <color indexed="8"/>
        <rFont val="SwissReSans"/>
        <family val="2"/>
      </rPr>
      <t>δ</t>
    </r>
    <r>
      <rPr>
        <b/>
        <sz val="14"/>
        <color indexed="8"/>
        <rFont val="SwissReSans"/>
        <family val="2"/>
      </rPr>
      <t>, the latitude</t>
    </r>
    <r>
      <rPr>
        <b/>
        <i/>
        <sz val="14"/>
        <color indexed="8"/>
        <rFont val="SwissReSans"/>
        <family val="2"/>
      </rPr>
      <t xml:space="preserve"> φ</t>
    </r>
    <r>
      <rPr>
        <b/>
        <sz val="14"/>
        <color indexed="8"/>
        <rFont val="SwissReSans"/>
        <family val="2"/>
      </rPr>
      <t xml:space="preserve"> and the apparent (observed) elevation angle </t>
    </r>
    <r>
      <rPr>
        <b/>
        <sz val="14"/>
        <color indexed="8"/>
        <rFont val="SwissReSans"/>
        <family val="2"/>
      </rPr>
      <t xml:space="preserve">at the horizon </t>
    </r>
    <r>
      <rPr>
        <b/>
        <i/>
        <sz val="14"/>
        <color indexed="8"/>
        <rFont val="SwissReSans"/>
        <family val="2"/>
      </rPr>
      <t>hs</t>
    </r>
  </si>
  <si>
    <r>
      <rPr>
        <sz val="14"/>
        <color indexed="56"/>
        <rFont val="Calibri"/>
        <family val="2"/>
      </rPr>
      <t xml:space="preserve">Declination </t>
    </r>
    <r>
      <rPr>
        <b/>
        <i/>
        <sz val="14"/>
        <color indexed="56"/>
        <rFont val="Calibri"/>
        <family val="2"/>
      </rPr>
      <t>δ:</t>
    </r>
  </si>
  <si>
    <r>
      <t xml:space="preserve">Horizon elevation angle  </t>
    </r>
    <r>
      <rPr>
        <b/>
        <i/>
        <sz val="14"/>
        <color indexed="56"/>
        <rFont val="Calibri"/>
        <family val="2"/>
      </rPr>
      <t>hs:</t>
    </r>
  </si>
  <si>
    <t>(in dec. degree)</t>
  </si>
  <si>
    <t>Horizon Azimuths Calculated for the Upper and Lower Edge of the Lunar Disk</t>
  </si>
  <si>
    <t>with correction of the refraction, further the parallax of an average half lunar disk diameter of ca. 0.27° and here in addition</t>
  </si>
  <si>
    <t>Shift of the horizon azimuth when reducing to the mathematical horizon</t>
  </si>
  <si>
    <r>
      <t xml:space="preserve">in function of the declination </t>
    </r>
    <r>
      <rPr>
        <b/>
        <i/>
        <sz val="14"/>
        <color indexed="8"/>
        <rFont val="SwissReSans"/>
        <family val="2"/>
      </rPr>
      <t>δ</t>
    </r>
    <r>
      <rPr>
        <b/>
        <sz val="14"/>
        <color indexed="8"/>
        <rFont val="SwissReSans"/>
        <family val="2"/>
      </rPr>
      <t xml:space="preserve">, the latitude </t>
    </r>
    <r>
      <rPr>
        <b/>
        <i/>
        <sz val="14"/>
        <color indexed="8"/>
        <rFont val="SwissReSans"/>
        <family val="2"/>
      </rPr>
      <t>φ</t>
    </r>
    <r>
      <rPr>
        <b/>
        <sz val="14"/>
        <color indexed="8"/>
        <rFont val="SwissReSans"/>
        <family val="2"/>
      </rPr>
      <t xml:space="preserve"> and the apparent (observed) elevation angle </t>
    </r>
    <r>
      <rPr>
        <b/>
        <i/>
        <sz val="14"/>
        <color indexed="8"/>
        <rFont val="SwissReSans"/>
        <family val="2"/>
      </rPr>
      <t>hs</t>
    </r>
    <r>
      <rPr>
        <b/>
        <sz val="14"/>
        <color indexed="8"/>
        <rFont val="SwissReSans"/>
        <family val="2"/>
      </rPr>
      <t xml:space="preserve"> at the horizon </t>
    </r>
  </si>
  <si>
    <r>
      <t xml:space="preserve">in function of </t>
    </r>
    <r>
      <rPr>
        <b/>
        <i/>
        <sz val="14"/>
        <color indexed="8"/>
        <rFont val="SwissReSans"/>
        <family val="2"/>
      </rPr>
      <t>Haz</t>
    </r>
    <r>
      <rPr>
        <b/>
        <sz val="14"/>
        <color indexed="8"/>
        <rFont val="SwissReSans"/>
        <family val="2"/>
      </rPr>
      <t xml:space="preserve">, </t>
    </r>
    <r>
      <rPr>
        <b/>
        <i/>
        <sz val="14"/>
        <color indexed="8"/>
        <rFont val="SwissReSans"/>
        <family val="2"/>
      </rPr>
      <t>φ</t>
    </r>
    <r>
      <rPr>
        <b/>
        <sz val="14"/>
        <color indexed="8"/>
        <rFont val="SwissReSans"/>
        <family val="2"/>
      </rPr>
      <t xml:space="preserve"> and </t>
    </r>
    <r>
      <rPr>
        <b/>
        <i/>
        <sz val="14"/>
        <color indexed="8"/>
        <rFont val="SwissReSans"/>
        <family val="2"/>
      </rPr>
      <t>hs</t>
    </r>
    <r>
      <rPr>
        <b/>
        <sz val="14"/>
        <color indexed="8"/>
        <rFont val="SwissReSans"/>
        <family val="2"/>
      </rPr>
      <t xml:space="preserve">. Simplifying the star declination is assumed to stay constant during the shift phase
</t>
    </r>
  </si>
  <si>
    <r>
      <rPr>
        <sz val="14"/>
        <color indexed="56"/>
        <rFont val="Calibri"/>
        <family val="2"/>
      </rPr>
      <t xml:space="preserve">Observed
horizon azimuth </t>
    </r>
    <r>
      <rPr>
        <b/>
        <i/>
        <sz val="14"/>
        <color indexed="56"/>
        <rFont val="Calibri"/>
        <family val="2"/>
      </rPr>
      <t>Haz:</t>
    </r>
  </si>
  <si>
    <r>
      <rPr>
        <sz val="14"/>
        <color indexed="56"/>
        <rFont val="Calibri"/>
        <family val="2"/>
      </rPr>
      <t xml:space="preserve">Latitude </t>
    </r>
    <r>
      <rPr>
        <b/>
        <i/>
        <sz val="14"/>
        <color indexed="56"/>
        <rFont val="Calibri"/>
        <family val="2"/>
      </rPr>
      <t>φ:</t>
    </r>
  </si>
  <si>
    <r>
      <rPr>
        <b/>
        <sz val="16"/>
        <color indexed="8"/>
        <rFont val="SwissReSans"/>
        <family val="2"/>
      </rPr>
      <t>B:</t>
    </r>
    <r>
      <rPr>
        <b/>
        <sz val="14"/>
        <color indexed="8"/>
        <rFont val="SwissReSans"/>
        <family val="2"/>
      </rPr>
      <t xml:space="preserve">   the same as with A but with the declination δ instead of the horizon azimuth Haz</t>
    </r>
  </si>
  <si>
    <r>
      <t xml:space="preserve">in function of the horizon azimuth </t>
    </r>
    <r>
      <rPr>
        <b/>
        <i/>
        <sz val="14"/>
        <color indexed="8"/>
        <rFont val="SwissReSans"/>
        <family val="2"/>
      </rPr>
      <t>Haz</t>
    </r>
    <r>
      <rPr>
        <b/>
        <sz val="14"/>
        <color indexed="8"/>
        <rFont val="SwissReSans"/>
        <family val="2"/>
      </rPr>
      <t xml:space="preserve">, the latitude </t>
    </r>
    <r>
      <rPr>
        <b/>
        <i/>
        <sz val="14"/>
        <color indexed="8"/>
        <rFont val="SwissReSans"/>
        <family val="2"/>
      </rPr>
      <t>φ</t>
    </r>
    <r>
      <rPr>
        <b/>
        <sz val="14"/>
        <color indexed="8"/>
        <rFont val="SwissReSans"/>
        <family val="2"/>
      </rPr>
      <t xml:space="preserve"> and the apparent (observed) elevation angle </t>
    </r>
    <r>
      <rPr>
        <b/>
        <i/>
        <sz val="14"/>
        <color indexed="8"/>
        <rFont val="SwissReSans"/>
        <family val="2"/>
      </rPr>
      <t>hs</t>
    </r>
    <r>
      <rPr>
        <b/>
        <sz val="14"/>
        <color indexed="8"/>
        <rFont val="SwissReSans"/>
        <family val="2"/>
      </rPr>
      <t xml:space="preserve"> at the horizon</t>
    </r>
  </si>
  <si>
    <r>
      <t xml:space="preserve">Horizon elevation angle </t>
    </r>
    <r>
      <rPr>
        <b/>
        <i/>
        <sz val="14"/>
        <color indexed="56"/>
        <rFont val="Calibri"/>
        <family val="2"/>
      </rPr>
      <t xml:space="preserve"> hs:</t>
    </r>
  </si>
  <si>
    <r>
      <t xml:space="preserve">Horizon elevation angle </t>
    </r>
    <r>
      <rPr>
        <b/>
        <i/>
        <sz val="14"/>
        <color indexed="56"/>
        <rFont val="Calibri"/>
        <family val="2"/>
      </rPr>
      <t>hs:</t>
    </r>
  </si>
  <si>
    <r>
      <t xml:space="preserve">For high accuracy requirements I recommend applying the NASA Ephemeris Calculator </t>
    </r>
    <r>
      <rPr>
        <i/>
        <sz val="14"/>
        <color indexed="8"/>
        <rFont val="SwissReSans"/>
        <family val="2"/>
      </rPr>
      <t>JPL Horizons</t>
    </r>
    <r>
      <rPr>
        <sz val="14"/>
        <color indexed="8"/>
        <rFont val="SwissReSans"/>
        <family val="2"/>
      </rPr>
      <t xml:space="preserve"> to determine the δ values (see introduction)! </t>
    </r>
    <r>
      <rPr>
        <sz val="14"/>
        <color indexed="8"/>
        <rFont val="SwissReSans"/>
        <family val="2"/>
      </rPr>
      <t xml:space="preserve">   </t>
    </r>
  </si>
  <si>
    <t>Long-period fluctuation of ecliptic obliquity ε is calculated for an earlier epoch. Derived from this value in a good approximation</t>
  </si>
  <si>
    <t>are the declination values of the solstices, the solar intermediate azimuths and in a rough approximation also of the lunistices</t>
  </si>
  <si>
    <t>(in dec. Degree)</t>
  </si>
  <si>
    <r>
      <t xml:space="preserve">Julian Centuries </t>
    </r>
    <r>
      <rPr>
        <b/>
        <i/>
        <sz val="14"/>
        <color indexed="56"/>
        <rFont val="Calibri"/>
        <family val="2"/>
      </rPr>
      <t>T:</t>
    </r>
  </si>
  <si>
    <t>Obliquity of the ecliptic  ε</t>
  </si>
  <si>
    <t>The input of the time takes place in number of "Julian Centuries" starting from the epoch J2000.0  (January 1st  2000 AC  ca. 12'00 UTC)</t>
  </si>
  <si>
    <r>
      <rPr>
        <b/>
        <i/>
        <sz val="14"/>
        <color indexed="9"/>
        <rFont val="SwissReSans"/>
        <family val="2"/>
      </rPr>
      <t>δ</t>
    </r>
    <r>
      <rPr>
        <b/>
        <sz val="14"/>
        <color indexed="9"/>
        <rFont val="SwissReSans"/>
        <family val="2"/>
      </rPr>
      <t xml:space="preserve"> Summer Solstice</t>
    </r>
  </si>
  <si>
    <r>
      <rPr>
        <b/>
        <i/>
        <sz val="14"/>
        <color indexed="9"/>
        <rFont val="SwissReSans"/>
        <family val="2"/>
      </rPr>
      <t>δ</t>
    </r>
    <r>
      <rPr>
        <b/>
        <sz val="14"/>
        <color indexed="9"/>
        <rFont val="SwissReSans"/>
        <family val="2"/>
      </rPr>
      <t xml:space="preserve"> Winter Solstice</t>
    </r>
  </si>
  <si>
    <r>
      <t xml:space="preserve">  </t>
    </r>
    <r>
      <rPr>
        <i/>
        <sz val="16"/>
        <color indexed="8"/>
        <rFont val="SwissReSans"/>
        <family val="2"/>
      </rPr>
      <t>δmax</t>
    </r>
    <r>
      <rPr>
        <i/>
        <vertAlign val="subscript"/>
        <sz val="16"/>
        <color indexed="8"/>
        <rFont val="SwissReSans"/>
        <family val="2"/>
      </rPr>
      <t>Sun</t>
    </r>
    <r>
      <rPr>
        <i/>
        <sz val="16"/>
        <color indexed="8"/>
        <rFont val="SwissReSans"/>
        <family val="2"/>
      </rPr>
      <t xml:space="preserve"> </t>
    </r>
    <r>
      <rPr>
        <sz val="16"/>
        <color indexed="8"/>
        <rFont val="Calibri"/>
        <family val="2"/>
      </rPr>
      <t>≈</t>
    </r>
    <r>
      <rPr>
        <i/>
        <sz val="16"/>
        <color indexed="8"/>
        <rFont val="SwissReSans"/>
        <family val="2"/>
      </rPr>
      <t xml:space="preserve"> +</t>
    </r>
    <r>
      <rPr>
        <i/>
        <sz val="18"/>
        <color indexed="8"/>
        <rFont val="SwissReSans"/>
        <family val="2"/>
      </rPr>
      <t>ε</t>
    </r>
    <r>
      <rPr>
        <i/>
        <sz val="16"/>
        <color indexed="8"/>
        <rFont val="SwissReSans"/>
        <family val="2"/>
      </rPr>
      <t xml:space="preserve"> </t>
    </r>
  </si>
  <si>
    <r>
      <t xml:space="preserve">  </t>
    </r>
    <r>
      <rPr>
        <i/>
        <sz val="16"/>
        <color indexed="8"/>
        <rFont val="SwissReSans"/>
        <family val="2"/>
      </rPr>
      <t>δmax</t>
    </r>
    <r>
      <rPr>
        <i/>
        <vertAlign val="subscript"/>
        <sz val="16"/>
        <color indexed="8"/>
        <rFont val="SwissReSans"/>
        <family val="2"/>
      </rPr>
      <t>Sun</t>
    </r>
    <r>
      <rPr>
        <i/>
        <sz val="16"/>
        <color indexed="8"/>
        <rFont val="SwissReSans"/>
        <family val="2"/>
      </rPr>
      <t xml:space="preserve"> ≈ </t>
    </r>
    <r>
      <rPr>
        <sz val="16"/>
        <color indexed="8"/>
        <rFont val="Calibri"/>
        <family val="2"/>
      </rPr>
      <t xml:space="preserve">– </t>
    </r>
    <r>
      <rPr>
        <i/>
        <sz val="18"/>
        <color indexed="8"/>
        <rFont val="SwissReSans"/>
        <family val="2"/>
      </rPr>
      <t>ε</t>
    </r>
    <r>
      <rPr>
        <i/>
        <sz val="16"/>
        <color indexed="8"/>
        <rFont val="SwissReSans"/>
        <family val="2"/>
      </rPr>
      <t xml:space="preserve"> </t>
    </r>
  </si>
  <si>
    <r>
      <rPr>
        <b/>
        <i/>
        <sz val="14"/>
        <color indexed="9"/>
        <rFont val="SwissReSans"/>
        <family val="2"/>
      </rPr>
      <t>δ</t>
    </r>
    <r>
      <rPr>
        <b/>
        <sz val="14"/>
        <color indexed="9"/>
        <rFont val="SwissReSans"/>
        <family val="2"/>
      </rPr>
      <t xml:space="preserve"> ca. 30 days before/after Sommer Solstice</t>
    </r>
  </si>
  <si>
    <r>
      <rPr>
        <b/>
        <i/>
        <sz val="14"/>
        <color indexed="9"/>
        <rFont val="SwissReSans"/>
        <family val="2"/>
      </rPr>
      <t>δ</t>
    </r>
    <r>
      <rPr>
        <b/>
        <sz val="14"/>
        <color indexed="9"/>
        <rFont val="SwissReSans"/>
        <family val="2"/>
      </rPr>
      <t xml:space="preserve"> ca. 60 days before/after Sommer Solstice</t>
    </r>
  </si>
  <si>
    <r>
      <rPr>
        <b/>
        <i/>
        <sz val="14"/>
        <color indexed="9"/>
        <rFont val="SwissReSans"/>
        <family val="2"/>
      </rPr>
      <t>δ</t>
    </r>
    <r>
      <rPr>
        <b/>
        <sz val="14"/>
        <color indexed="9"/>
        <rFont val="SwissReSans"/>
        <family val="2"/>
      </rPr>
      <t xml:space="preserve"> ca. 60 days before/after Winter Solstice</t>
    </r>
  </si>
  <si>
    <r>
      <rPr>
        <b/>
        <i/>
        <sz val="14"/>
        <color indexed="9"/>
        <rFont val="SwissReSans"/>
        <family val="2"/>
      </rPr>
      <t>δ</t>
    </r>
    <r>
      <rPr>
        <b/>
        <sz val="14"/>
        <color indexed="9"/>
        <rFont val="SwissReSans"/>
        <family val="2"/>
      </rPr>
      <t xml:space="preserve"> ca. 30 days before/after Winter Solstice</t>
    </r>
  </si>
  <si>
    <r>
      <rPr>
        <b/>
        <i/>
        <sz val="14"/>
        <color indexed="9"/>
        <rFont val="SwissReSans"/>
        <family val="2"/>
      </rPr>
      <t>δ</t>
    </r>
    <r>
      <rPr>
        <b/>
        <sz val="14"/>
        <color indexed="9"/>
        <rFont val="SwissReSans"/>
        <family val="2"/>
      </rPr>
      <t xml:space="preserve"> Belatine and Lugnasad</t>
    </r>
  </si>
  <si>
    <r>
      <rPr>
        <b/>
        <i/>
        <sz val="14"/>
        <color indexed="9"/>
        <rFont val="SwissReSans"/>
        <family val="2"/>
      </rPr>
      <t>δ</t>
    </r>
    <r>
      <rPr>
        <b/>
        <sz val="14"/>
        <color indexed="9"/>
        <rFont val="SwissReSans"/>
        <family val="2"/>
      </rPr>
      <t xml:space="preserve"> Samhain and Imbolg</t>
    </r>
  </si>
  <si>
    <r>
      <t>ε</t>
    </r>
    <r>
      <rPr>
        <sz val="14"/>
        <color indexed="8"/>
        <rFont val="SwissReSans"/>
        <family val="2"/>
      </rPr>
      <t xml:space="preserve"> corresponds with good accuracy to the maximum solar declination δ of the calculated epoch. </t>
    </r>
  </si>
  <si>
    <t>By these values the horizon azimuths of the solstices can be calculated.</t>
  </si>
  <si>
    <t xml:space="preserve">The ecliptic obliquity ε allows further to calculate als the δ-values for the solar intermediate-azimuths, applying according reduction factors. The quarter days </t>
  </si>
  <si>
    <t>occur midway between the equinoxes and solstices. Tey are close to the so called "Celtic holidays" Beltaine, Lugnasad, Samhain und Imbolg.</t>
  </si>
  <si>
    <r>
      <t xml:space="preserve">The according reduction factor δ ≈ </t>
    </r>
    <r>
      <rPr>
        <sz val="14"/>
        <color indexed="8"/>
        <rFont val="Calibri"/>
        <family val="2"/>
      </rPr>
      <t>±</t>
    </r>
    <r>
      <rPr>
        <sz val="14"/>
        <color indexed="8"/>
        <rFont val="SwissReSans"/>
        <family val="2"/>
      </rPr>
      <t>0.71</t>
    </r>
    <r>
      <rPr>
        <sz val="16"/>
        <color indexed="8"/>
        <rFont val="SwissReSans"/>
        <family val="2"/>
      </rPr>
      <t>ε</t>
    </r>
    <r>
      <rPr>
        <sz val="14"/>
        <color indexed="8"/>
        <rFont val="SwissReSans"/>
        <family val="2"/>
      </rPr>
      <t xml:space="preserve"> was adopted by Wolfhard Schlosser. </t>
    </r>
  </si>
  <si>
    <t>Samhain and Imbolg are probably also related to the begin and end of the so-called "farmer's winter" from November 11 to  February 2nd.</t>
  </si>
  <si>
    <t xml:space="preserve">can also roughly be approximated. The maximum declination values of the individual lunistices are subject to fluctuations. </t>
  </si>
  <si>
    <r>
      <rPr>
        <b/>
        <sz val="12"/>
        <color indexed="8"/>
        <rFont val="SwissReSans"/>
        <family val="2"/>
      </rPr>
      <t>T</t>
    </r>
    <r>
      <rPr>
        <sz val="12"/>
        <color indexed="8"/>
        <rFont val="SwissReSans"/>
        <family val="2"/>
      </rPr>
      <t xml:space="preserve"> = Number of "Julian centuries" backwards from epoch J2000.0
Examples:   2000 BC  =  – 40   
                         year 0 = – 20
                   1000 AC  = – 10 </t>
    </r>
  </si>
  <si>
    <t xml:space="preserve">Apparent (observed) elevation angle of the horizon hs </t>
  </si>
  <si>
    <t>It is essential to enter the variables in [m] here!</t>
  </si>
  <si>
    <r>
      <t xml:space="preserve">calculated, by considering the earth curvature, from the height difference </t>
    </r>
    <r>
      <rPr>
        <b/>
        <i/>
        <sz val="14"/>
        <color indexed="8"/>
        <rFont val="SwissReSans"/>
        <family val="2"/>
      </rPr>
      <t xml:space="preserve">hz </t>
    </r>
    <r>
      <rPr>
        <b/>
        <sz val="14"/>
        <color indexed="8"/>
        <rFont val="SwissReSans"/>
        <family val="2"/>
      </rPr>
      <t xml:space="preserve">- </t>
    </r>
    <r>
      <rPr>
        <b/>
        <i/>
        <sz val="14"/>
        <color indexed="8"/>
        <rFont val="SwissReSans"/>
        <family val="2"/>
      </rPr>
      <t>ho</t>
    </r>
    <r>
      <rPr>
        <b/>
        <sz val="14"/>
        <color indexed="8"/>
        <rFont val="SwissReSans"/>
        <family val="2"/>
      </rPr>
      <t xml:space="preserve"> and the horizontal distance </t>
    </r>
    <r>
      <rPr>
        <b/>
        <i/>
        <sz val="14"/>
        <color indexed="8"/>
        <rFont val="SwissReSans"/>
        <family val="2"/>
      </rPr>
      <t>D</t>
    </r>
  </si>
  <si>
    <r>
      <rPr>
        <sz val="14"/>
        <color indexed="56"/>
        <rFont val="SwissReSans"/>
        <family val="2"/>
      </rPr>
      <t xml:space="preserve">Altitude object location </t>
    </r>
    <r>
      <rPr>
        <b/>
        <i/>
        <sz val="14"/>
        <color indexed="56"/>
        <rFont val="SwissReSans"/>
        <family val="2"/>
      </rPr>
      <t>ho:</t>
    </r>
  </si>
  <si>
    <r>
      <t xml:space="preserve">Altitude horizon point </t>
    </r>
    <r>
      <rPr>
        <b/>
        <i/>
        <sz val="14"/>
        <color indexed="56"/>
        <rFont val="SwissReSans"/>
        <family val="2"/>
      </rPr>
      <t>hz:</t>
    </r>
  </si>
  <si>
    <r>
      <t xml:space="preserve">Horizontal distance  </t>
    </r>
    <r>
      <rPr>
        <b/>
        <i/>
        <sz val="14"/>
        <color indexed="56"/>
        <rFont val="SwissReSans"/>
        <family val="2"/>
      </rPr>
      <t>D:</t>
    </r>
  </si>
  <si>
    <r>
      <t xml:space="preserve">Apparent (observed) elevation angle </t>
    </r>
    <r>
      <rPr>
        <b/>
        <i/>
        <sz val="14"/>
        <color indexed="9"/>
        <rFont val="SwissReSans"/>
        <family val="2"/>
      </rPr>
      <t>hs:</t>
    </r>
  </si>
  <si>
    <t>Input in m] !!</t>
  </si>
  <si>
    <t xml:space="preserve">Declination of the Sun 3000 BC  to  2000 AC </t>
  </si>
  <si>
    <t>Declination 2000 AC</t>
  </si>
  <si>
    <t>Declination 1000 AC</t>
  </si>
  <si>
    <t xml:space="preserve">Declination      Year 0 </t>
  </si>
  <si>
    <t>Declination 1000 BC</t>
  </si>
  <si>
    <t>Declination 2000 BC</t>
  </si>
  <si>
    <t>Declination 3000 BC</t>
  </si>
  <si>
    <r>
      <t xml:space="preserve">Date
</t>
    </r>
    <r>
      <rPr>
        <sz val="12"/>
        <color indexed="8"/>
        <rFont val="Arial Unicode MS"/>
        <family val="2"/>
      </rPr>
      <t>2000 AC</t>
    </r>
  </si>
  <si>
    <t>30 days after Winter Solstice</t>
  </si>
  <si>
    <t>Candlemass</t>
  </si>
  <si>
    <r>
      <rPr>
        <b/>
        <sz val="12"/>
        <color indexed="10"/>
        <rFont val="Calibri"/>
        <family val="2"/>
      </rPr>
      <t>Quarter day    –</t>
    </r>
    <r>
      <rPr>
        <b/>
        <sz val="12"/>
        <color indexed="10"/>
        <rFont val="SwissReSans"/>
        <family val="2"/>
      </rPr>
      <t xml:space="preserve"> 0.71</t>
    </r>
    <r>
      <rPr>
        <b/>
        <sz val="12"/>
        <color indexed="10"/>
        <rFont val="Calibri"/>
        <family val="2"/>
      </rPr>
      <t>ε</t>
    </r>
    <r>
      <rPr>
        <b/>
        <sz val="12"/>
        <color indexed="10"/>
        <rFont val="SwissReSans"/>
        <family val="2"/>
      </rPr>
      <t xml:space="preserve">  Imbolg</t>
    </r>
  </si>
  <si>
    <t>60 days after Winter Solstice</t>
  </si>
  <si>
    <t>Leap Day</t>
  </si>
  <si>
    <t>Spring Equinox</t>
  </si>
  <si>
    <t>60 days before Summer Solstice</t>
  </si>
  <si>
    <t>30 days before Summer Solstice</t>
  </si>
  <si>
    <r>
      <t xml:space="preserve"> Quarter day    + 0.71</t>
    </r>
    <r>
      <rPr>
        <b/>
        <sz val="12"/>
        <color indexed="10"/>
        <rFont val="Calibri"/>
        <family val="2"/>
      </rPr>
      <t>ε</t>
    </r>
    <r>
      <rPr>
        <b/>
        <sz val="12"/>
        <color indexed="10"/>
        <rFont val="SwissReSans"/>
        <family val="2"/>
      </rPr>
      <t xml:space="preserve">  Beltaine</t>
    </r>
  </si>
  <si>
    <t>Summer Solstice</t>
  </si>
  <si>
    <t>30 days after Summer Solstice</t>
  </si>
  <si>
    <t>60 days after Summer Solstice</t>
  </si>
  <si>
    <r>
      <t xml:space="preserve"> Quarter day    + 0.71</t>
    </r>
    <r>
      <rPr>
        <b/>
        <sz val="12"/>
        <color indexed="10"/>
        <rFont val="Calibri"/>
        <family val="2"/>
      </rPr>
      <t>ε</t>
    </r>
    <r>
      <rPr>
        <b/>
        <sz val="12"/>
        <color indexed="10"/>
        <rFont val="SwissReSans"/>
        <family val="2"/>
      </rPr>
      <t xml:space="preserve">  Lugnasad</t>
    </r>
  </si>
  <si>
    <t>Autumn Equinox</t>
  </si>
  <si>
    <t>60 days before Winter Solstice</t>
  </si>
  <si>
    <t>30 days before Winter Solstice</t>
  </si>
  <si>
    <t>Winter Solstice</t>
  </si>
  <si>
    <r>
      <rPr>
        <b/>
        <sz val="12"/>
        <color indexed="10"/>
        <rFont val="Calibri"/>
        <family val="2"/>
      </rPr>
      <t>Quarter day    –</t>
    </r>
    <r>
      <rPr>
        <b/>
        <sz val="12"/>
        <color indexed="10"/>
        <rFont val="SwissReSans"/>
        <family val="2"/>
      </rPr>
      <t xml:space="preserve"> 0.71</t>
    </r>
    <r>
      <rPr>
        <b/>
        <sz val="12"/>
        <color indexed="10"/>
        <rFont val="Calibri"/>
        <family val="2"/>
      </rPr>
      <t>ε</t>
    </r>
    <r>
      <rPr>
        <b/>
        <sz val="12"/>
        <color indexed="10"/>
        <rFont val="SwissReSans"/>
        <family val="2"/>
      </rPr>
      <t xml:space="preserve">  Samhain</t>
    </r>
  </si>
  <si>
    <t>Liturgical Calendar of Saints of the Catholic Church</t>
  </si>
  <si>
    <t>January</t>
  </si>
  <si>
    <t>1. January - Solemnity of Mary, Mother of God</t>
  </si>
  <si>
    <t>2. January -  Basil the Great and Gregory Nazianzen</t>
  </si>
  <si>
    <r>
      <t>3. January - Zdislava (</t>
    </r>
    <r>
      <rPr>
        <i/>
        <sz val="12"/>
        <rFont val="Arial Unicode MS"/>
        <family val="2"/>
      </rPr>
      <t>Dominican</t>
    </r>
    <r>
      <rPr>
        <sz val="12"/>
        <rFont val="Arial Unicode MS"/>
        <family val="2"/>
      </rPr>
      <t>), Genoveva from Paris, Odilo from Cluny, Adela from Pfalzel, Telemach</t>
    </r>
  </si>
  <si>
    <t>4. January - Oringa Menabuoi also called Christiane von Lucca, Angelika from Filigno, Elisabeth Anna Bayley Seton</t>
  </si>
  <si>
    <t>6. January - Makarius</t>
  </si>
  <si>
    <t>7. January - Raimund from Peñafort</t>
  </si>
  <si>
    <t>8. January - Severin from Noricum</t>
  </si>
  <si>
    <t>9. January - Petrus from Sebaste</t>
  </si>
  <si>
    <t>10. January - Paulus from Theben, Leonie Aviat, Gregor X., Agatho, Wilhelm from Bourges, Pietro Orseolo</t>
  </si>
  <si>
    <t>11. January - Theodosius, Thomas from Cori, Hyginus, Paulinus from Aquileja</t>
  </si>
  <si>
    <t>12. January - Bernardo da Corleone</t>
  </si>
  <si>
    <t>13. January - Hilarius from Poitiers, Mungo from Glasgow</t>
  </si>
  <si>
    <t>15. January - Maurus</t>
  </si>
  <si>
    <t>24. January - Franz from Sales</t>
  </si>
  <si>
    <t>25. January - Heinrich Seuse</t>
  </si>
  <si>
    <t>26. January - Titus und Timotheus</t>
  </si>
  <si>
    <t>27. January - Angela Merici</t>
  </si>
  <si>
    <t>28. January - Thomas from Aquin</t>
  </si>
  <si>
    <t>30. January - Bathilde, Maria Ward</t>
  </si>
  <si>
    <t>31. January - Johannes Bosco</t>
  </si>
  <si>
    <t>3. February - Blasius from Sebaste, Ansgar</t>
  </si>
  <si>
    <t>4. February - Rabanus Maurus, Isidor from Pelusium</t>
  </si>
  <si>
    <t>5. February - Agatha from Catania</t>
  </si>
  <si>
    <t>6. February - Paul Miki</t>
  </si>
  <si>
    <t>9. February - Apollonia</t>
  </si>
  <si>
    <t>10. February - Scholastika from Nursia</t>
  </si>
  <si>
    <t>23. February - Polykarp from Smyrna</t>
  </si>
  <si>
    <t>24. February - Matthias</t>
  </si>
  <si>
    <t>27. February - Markward from Prüm</t>
  </si>
  <si>
    <t>1. March - Suitbert</t>
  </si>
  <si>
    <t>6. March - Fridolin from Säckingen</t>
  </si>
  <si>
    <t>9. March - Bruno from Querfurt</t>
  </si>
  <si>
    <t>12. March - Johannes Baptist Righi</t>
  </si>
  <si>
    <t>15. March - Klemens Maria Hofbauer</t>
  </si>
  <si>
    <t>18. March - Kyrill from Jerusalem</t>
  </si>
  <si>
    <t>19. March - Josef, Bridegroom of the Mother of God Mary</t>
  </si>
  <si>
    <t>21. March - Benedikt from Nursia</t>
  </si>
  <si>
    <t>25. March - Dismas</t>
  </si>
  <si>
    <t>26. March - Liudger, Kastulus</t>
  </si>
  <si>
    <t>29. March - Berthold from Kalabrien</t>
  </si>
  <si>
    <t>31. March - Guido from Pomposa</t>
  </si>
  <si>
    <t>March</t>
  </si>
  <si>
    <t>May</t>
  </si>
  <si>
    <t>11. May - Mamertus</t>
  </si>
  <si>
    <t>12. May - Pankratius</t>
  </si>
  <si>
    <t>13. May - Servatius</t>
  </si>
  <si>
    <t>14. May - Bonifatius</t>
  </si>
  <si>
    <t>18. May - Erik</t>
  </si>
  <si>
    <t>19. May - Alkuin, Maria Bernarda</t>
  </si>
  <si>
    <t>21. May - Konstantin</t>
  </si>
  <si>
    <t>22. May - Julia</t>
  </si>
  <si>
    <t>26. May - Philipp Neri</t>
  </si>
  <si>
    <t>30. May - Jeanne d'Arc, Zdislava</t>
  </si>
  <si>
    <t>31. May - Petronilla</t>
  </si>
  <si>
    <t>5. June - Bonifatius, Adalar</t>
  </si>
  <si>
    <t>7. June - Robert of Newminster</t>
  </si>
  <si>
    <t>15. June - Vitus</t>
  </si>
  <si>
    <t>July</t>
  </si>
  <si>
    <t>3. July - Leo II.</t>
  </si>
  <si>
    <t>6. July - Goar, Maria Goretti</t>
  </si>
  <si>
    <t>10. July - Olav, Erik</t>
  </si>
  <si>
    <t>15. July - Bonaventura von Bagnoregio, Rosalia</t>
  </si>
  <si>
    <t>17. July - Charlotte Thouret</t>
  </si>
  <si>
    <t>22. July - Maria Magdalena</t>
  </si>
  <si>
    <t>23. July - Birgitta von Schweden</t>
  </si>
  <si>
    <t>24. July - Christophorus</t>
  </si>
  <si>
    <t>13. October - Koloman</t>
  </si>
  <si>
    <t>16. October - Margareta Maria Alacoque</t>
  </si>
  <si>
    <t>18. October - Evangelist Lukas</t>
  </si>
  <si>
    <t>19. October - Jean de Brébeuf</t>
  </si>
  <si>
    <t>20. October - Wendelin</t>
  </si>
  <si>
    <t>24. October - Antonius Maria Claret, Everigisil</t>
  </si>
  <si>
    <t>28. October - Judas Thaddäus, Simon Zelotes</t>
  </si>
  <si>
    <t>29. October - Beda Venerabilis</t>
  </si>
  <si>
    <t>2. December - Bibiana</t>
  </si>
  <si>
    <t>3. December - Franz Xaver</t>
  </si>
  <si>
    <t>24. December - Tarsilla, Delphin, Adam</t>
  </si>
  <si>
    <t>26. December - Stephanus</t>
  </si>
  <si>
    <t>29. December - Lothar I.</t>
  </si>
  <si>
    <t>31. December - Silvester I., Catherine Labouré</t>
  </si>
  <si>
    <t>December</t>
  </si>
  <si>
    <t>October</t>
  </si>
  <si>
    <t>June</t>
  </si>
  <si>
    <t>February</t>
  </si>
  <si>
    <r>
      <t xml:space="preserve">Declination </t>
    </r>
    <r>
      <rPr>
        <b/>
        <sz val="14"/>
        <color indexed="8"/>
        <rFont val="Calibri"/>
        <family val="2"/>
      </rPr>
      <t>δ</t>
    </r>
    <r>
      <rPr>
        <b/>
        <sz val="14"/>
        <color indexed="8"/>
        <rFont val="Calibri"/>
        <family val="2"/>
      </rPr>
      <t xml:space="preserve"> of the Sun  
1000 AC </t>
    </r>
  </si>
  <si>
    <t>7. March - Perpetua and Felicitas</t>
  </si>
  <si>
    <t>16. February - Juliana from Nikomedien</t>
  </si>
  <si>
    <t>9. April - Waltraud from Mons</t>
  </si>
  <si>
    <t>10. April - Eberwin from Helfenstein</t>
  </si>
  <si>
    <t>20. April - Hildegunde from Schönau</t>
  </si>
  <si>
    <t>21. April - Anselm from Canterbury, Konrad from Parzham</t>
  </si>
  <si>
    <t>24. April - Robert from Turlande, Fidelis from Sigmaringen</t>
  </si>
  <si>
    <t>25. April - Johannes Markus, Anianus from Alexandria</t>
  </si>
  <si>
    <t>26. April - Johannes from Valence, Cletus</t>
  </si>
  <si>
    <t>29. April - Katharina from Siena, Hugo from Cluny</t>
  </si>
  <si>
    <t>5. May- Godehard from Hildesheim (St. Gotthard)</t>
  </si>
  <si>
    <t>24. May - Eugen from Mazenod</t>
  </si>
  <si>
    <t>1. June - Simeon from Trier</t>
  </si>
  <si>
    <t>6. June - Norbert from Xanten, Kevin from Glendalough</t>
  </si>
  <si>
    <t>8. June - Medardus from Vermandois</t>
  </si>
  <si>
    <t>9. June - Columban from Iona</t>
  </si>
  <si>
    <t>12. June - Odulf from Utrecht</t>
  </si>
  <si>
    <t>13. June - Antonius from Padua</t>
  </si>
  <si>
    <t>16. June - Benno from Meissen</t>
  </si>
  <si>
    <t>22. June - Thomas Morus, Aaron from Caerleon</t>
  </si>
  <si>
    <t>28. June - Irenäus from Lyon</t>
  </si>
  <si>
    <t>4. July - Ulrich, Ulrich from Augsburg</t>
  </si>
  <si>
    <t>7. July - Hedda from Wessex</t>
  </si>
  <si>
    <t>11. July - Benedikt from Nursia, Oliver</t>
  </si>
  <si>
    <t>12. July - Ansbald from Prüm, Johannes Gualbertus</t>
  </si>
  <si>
    <t>27. July - Berthold from Garsten</t>
  </si>
  <si>
    <t>31. July - Ignatius from Loyola</t>
  </si>
  <si>
    <t>4. August - Agricola from Bologna, Pfarrer from Ars</t>
  </si>
  <si>
    <t>7. August - Afra from Augsburg, Albertus Siculus</t>
  </si>
  <si>
    <t>11. August - Klara from Assisi, Susanna</t>
  </si>
  <si>
    <t>12. August - Sel. Karl Leisner, Hl. Johanna Franziska from Chantal</t>
  </si>
  <si>
    <t>20. August - Bernhard from Clairvaux</t>
  </si>
  <si>
    <t>15. September - Oranna, Katharina from Genua</t>
  </si>
  <si>
    <t>28. September - Bernhardin from Feltre</t>
  </si>
  <si>
    <t>1. October - Therese from Lisieux</t>
  </si>
  <si>
    <t>4. October - Franz from Assisi</t>
  </si>
  <si>
    <t>9. October - Dionysius (Denis) from Paris</t>
  </si>
  <si>
    <t>12. October - Maximilian from Pongau</t>
  </si>
  <si>
    <t>14. October - Burkard from Würzburg</t>
  </si>
  <si>
    <t>15. October - Teresa from Ávila, Thekla from Kitzingen</t>
  </si>
  <si>
    <t>25. October - Crispinus from Crispinianus, Krispin</t>
  </si>
  <si>
    <t>31. October - Wolfgang from Regensburg</t>
  </si>
  <si>
    <t>6. November - Leonhard from Limoges</t>
  </si>
  <si>
    <t>7. November - Ernst from Neresheim, Willibrord</t>
  </si>
  <si>
    <t>11. November - Martin from Tours (Martini), Theodor Studites</t>
  </si>
  <si>
    <t>13. November - Stanislaus Kostka, Brictius from Tours, Didakus</t>
  </si>
  <si>
    <t>16. November - Eucherius from Lyon</t>
  </si>
  <si>
    <t>17. November - Gertrud from Helfta, Gregor from Tours, Hilda from Whitby</t>
  </si>
  <si>
    <t>19. November - Elisabeth from Thüringen</t>
  </si>
  <si>
    <t>20. November - Bernward from Hildesheim</t>
  </si>
  <si>
    <t xml:space="preserve">25. November - Katharina from Alexandria </t>
  </si>
  <si>
    <t>1. December - Blanka from Kastilien, Eligius</t>
  </si>
  <si>
    <t>12. December - Vizelin from Oldenburg</t>
  </si>
  <si>
    <t>13. December - Jost (Jodok), Lucia from Syrakus, Odilia,</t>
  </si>
  <si>
    <t>14. December - Berthold from Regensburg</t>
  </si>
  <si>
    <t>16. December - Ado from Vienne</t>
  </si>
  <si>
    <t>17. December - Sturmius, Ignatius from Antiochia, Olympias from Konstantinopel</t>
  </si>
  <si>
    <t>17. January - Antonius the Great</t>
  </si>
  <si>
    <t>18. January - Odilo from Bavaria</t>
  </si>
  <si>
    <t>20. January - Holy Fabian (Pope), Hl. Sebastian</t>
  </si>
  <si>
    <t>21. January - Holy Agnes from Rome</t>
  </si>
  <si>
    <t>17. March - Patrick from Ireland, Gertrud from Nivelles</t>
  </si>
  <si>
    <t>24. March - Katharina from Sweden</t>
  </si>
  <si>
    <t>5. April - Maria Creszentia Höss, Vinzenz Ferrer, Juliana from Lüttich</t>
  </si>
  <si>
    <t>14. April - Tiburtius from Rome</t>
  </si>
  <si>
    <t>23. April - Adalbert from Prague, sel. Teresa Maria della Croce</t>
  </si>
  <si>
    <t>27. April - Petrus Armengol, In Germany: Petrus Canisius</t>
  </si>
  <si>
    <t>30. April - Pius V., Josef Benedikt Cottolengo, sel. Pauline from Mallinckrodt, Quirinus from Rome</t>
  </si>
  <si>
    <t>2. May - Athanasius the Great, Wiborada</t>
  </si>
  <si>
    <t>15. May - Sophia from Rome</t>
  </si>
  <si>
    <t>10. August - Laurentius from Rome</t>
  </si>
  <si>
    <t>17. September - Hildegard from Bingen</t>
  </si>
  <si>
    <t>1. November - All Saints' Day</t>
  </si>
  <si>
    <t>2. November - All Souls' Day</t>
  </si>
  <si>
    <t>15. November - Albert the Great, Leopold from Austria</t>
  </si>
  <si>
    <t>22. November - Cäcilia, Philemon and Seliger Salvator Lilli</t>
  </si>
  <si>
    <t>21. November - Sacrifice to Mary</t>
  </si>
  <si>
    <t>29. June - Simon Petrus, Apostle Paulus from Tarsus</t>
  </si>
  <si>
    <t>24. August - Apostle Bartolomew</t>
  </si>
  <si>
    <t>30. November - Apostle Andreas</t>
  </si>
  <si>
    <t>21. December - Thomas (Apostle) (alter ökumenischer und aktueller evangelischer Gedenktag)</t>
  </si>
  <si>
    <t>27. December - Apostle Johannes</t>
  </si>
  <si>
    <t>14. February - Saint Valentin, Kyrill from Saloniki und Method from Saloniki</t>
  </si>
  <si>
    <t xml:space="preserve"> Calendar of Saints Catholic Church (Wikipedia, german Version:  https://de.wikipedia.org/wiki/Heiligenkalender)
 </t>
  </si>
  <si>
    <t>4. April - Isidor from Sevilla, Benedikt the  Moor</t>
  </si>
  <si>
    <t>11. April - Stanislaus from Krakow</t>
  </si>
  <si>
    <t>1. May - Joseph the worker</t>
  </si>
  <si>
    <t>3. May - Apostle Philippus, Jakobus the Just, Jakobus the younger</t>
  </si>
  <si>
    <t>4. May - Florian, Martyr, Guido from Pomposa</t>
  </si>
  <si>
    <t>24. June - John the baptist</t>
  </si>
  <si>
    <t>15. August - Assumption of Mary</t>
  </si>
  <si>
    <t>1. September - Ägidius, one of Fourteen Holy Helpers</t>
  </si>
  <si>
    <t>3. September - Gregor the Great</t>
  </si>
  <si>
    <t>23. September - Elisabeth, mother of John the baptist, Pio da Pietrelcina (Pater Pio), Linus</t>
  </si>
  <si>
    <t>25. September - Niklaus von Flüe, Firmin from Amiens</t>
  </si>
  <si>
    <t xml:space="preserve">29. September - Archangel Michael </t>
  </si>
  <si>
    <t>6. October - Bruno the Carthusian</t>
  </si>
  <si>
    <t>23. October - James the Just, Severin from Cologne</t>
  </si>
  <si>
    <t>10. November - Leo the great</t>
  </si>
  <si>
    <t>6. December - Saint Nikolaus, Henrika Fassbender</t>
  </si>
  <si>
    <t>7. December - Ambrosius from Milan</t>
  </si>
  <si>
    <t>26. July - Anne, mother of Mary and grandmother of Jesus</t>
  </si>
  <si>
    <t>4. December - Barbara from Nikomedien, Anno II. von Cologne, Christian from Oliva</t>
  </si>
  <si>
    <t>8. December - Johannes from Damascus</t>
  </si>
  <si>
    <t>21. October - Ursula from Cologne</t>
  </si>
  <si>
    <t>22. September - Mauritius, Martyr, Otto from Freising</t>
  </si>
  <si>
    <t>27. August - Monika, mother of Augustinus from Hippo</t>
  </si>
  <si>
    <t>19. August - Sebaldus from Nuremberg</t>
  </si>
  <si>
    <t>14. August - Hl. P. Maximilian Kolbe</t>
  </si>
  <si>
    <t>29. July - Beatrix from Rome, Olav</t>
  </si>
  <si>
    <t>13. July -Sarah of the Desert, Heinrich and Kunigunde</t>
  </si>
  <si>
    <t>25. July - James the Great</t>
  </si>
  <si>
    <t>5. January - Edward the Confessor, Aemiliana (Emilie), Johannes Nepomuk Neumann; Roger from Todi, Raphaela Porres y Ayollón</t>
  </si>
  <si>
    <r>
      <rPr>
        <b/>
        <sz val="26"/>
        <color indexed="8"/>
        <rFont val="SwissReSans"/>
        <family val="2"/>
      </rPr>
      <t xml:space="preserve">Archaeoastronomical Calculations         Version 3.0 </t>
    </r>
    <r>
      <rPr>
        <b/>
        <sz val="18"/>
        <color indexed="8"/>
        <rFont val="SwissReSans"/>
        <family val="2"/>
      </rPr>
      <t xml:space="preserve">      </t>
    </r>
  </si>
  <si>
    <r>
      <rPr>
        <b/>
        <i/>
        <sz val="14"/>
        <color indexed="9"/>
        <rFont val="SwissReSans"/>
        <family val="2"/>
      </rPr>
      <t xml:space="preserve">δ </t>
    </r>
    <r>
      <rPr>
        <b/>
        <sz val="14"/>
        <color indexed="9"/>
        <rFont val="SwissReSans"/>
        <family val="2"/>
      </rPr>
      <t>Begin/End of the "Peasant Winter"</t>
    </r>
  </si>
  <si>
    <t>End of the Peasant Winter</t>
  </si>
  <si>
    <t>Martini, Begin of the Peasant Winter</t>
  </si>
  <si>
    <r>
      <rPr>
        <b/>
        <i/>
        <sz val="14"/>
        <color indexed="9"/>
        <rFont val="SwissReSans"/>
        <family val="2"/>
      </rPr>
      <t>δ</t>
    </r>
    <r>
      <rPr>
        <b/>
        <sz val="14"/>
        <color indexed="9"/>
        <rFont val="SwissReSans"/>
        <family val="2"/>
      </rPr>
      <t xml:space="preserve"> Major North. Lunistice</t>
    </r>
  </si>
  <si>
    <r>
      <rPr>
        <b/>
        <i/>
        <sz val="14"/>
        <color indexed="9"/>
        <rFont val="SwissReSans"/>
        <family val="2"/>
      </rPr>
      <t>δ</t>
    </r>
    <r>
      <rPr>
        <b/>
        <sz val="14"/>
        <color indexed="9"/>
        <rFont val="SwissReSans"/>
        <family val="2"/>
      </rPr>
      <t xml:space="preserve"> Major South. Lunistice</t>
    </r>
  </si>
  <si>
    <r>
      <rPr>
        <b/>
        <i/>
        <sz val="14"/>
        <color indexed="9"/>
        <rFont val="SwissReSans"/>
        <family val="2"/>
      </rPr>
      <t>δ</t>
    </r>
    <r>
      <rPr>
        <b/>
        <sz val="14"/>
        <color indexed="9"/>
        <rFont val="SwissReSans"/>
        <family val="2"/>
      </rPr>
      <t xml:space="preserve"> Minor North. Lunistice</t>
    </r>
  </si>
  <si>
    <r>
      <rPr>
        <b/>
        <i/>
        <sz val="14"/>
        <color indexed="9"/>
        <rFont val="SwissReSans"/>
        <family val="2"/>
      </rPr>
      <t>δ</t>
    </r>
    <r>
      <rPr>
        <b/>
        <sz val="14"/>
        <color indexed="9"/>
        <rFont val="SwissReSans"/>
        <family val="2"/>
      </rPr>
      <t xml:space="preserve"> Minor South. Lunistice</t>
    </r>
  </si>
  <si>
    <r>
      <t xml:space="preserve">With </t>
    </r>
    <r>
      <rPr>
        <i/>
        <sz val="14"/>
        <color indexed="8"/>
        <rFont val="SwissReSans"/>
        <family val="2"/>
      </rPr>
      <t>ε</t>
    </r>
    <r>
      <rPr>
        <sz val="14"/>
        <color indexed="8"/>
        <rFont val="SwissReSans"/>
        <family val="2"/>
      </rPr>
      <t xml:space="preserve"> and the inclination angle </t>
    </r>
    <r>
      <rPr>
        <i/>
        <sz val="14"/>
        <color indexed="8"/>
        <rFont val="SwissReSans"/>
        <family val="2"/>
      </rPr>
      <t>i</t>
    </r>
    <r>
      <rPr>
        <sz val="14"/>
        <color indexed="8"/>
        <rFont val="SwissReSans"/>
        <family val="2"/>
      </rPr>
      <t xml:space="preserve"> of the lunar orbital plane of ca. 5,1452°, the declination values of the Major (Great) and Minor (Small) Lunistices</t>
    </r>
  </si>
  <si>
    <t>Quarter days to the begin of May and August</t>
  </si>
  <si>
    <t>Quarter days to the begin of November und February</t>
  </si>
  <si>
    <t>November 11 (St. Martin) and February 2nd (Candlemass)</t>
  </si>
  <si>
    <r>
      <t xml:space="preserve">Obliquity of the Ecliptic ε  </t>
    </r>
    <r>
      <rPr>
        <b/>
        <sz val="18"/>
        <color indexed="8"/>
        <rFont val="Calibri"/>
        <family val="2"/>
      </rPr>
      <t>—</t>
    </r>
    <r>
      <rPr>
        <b/>
        <sz val="18"/>
        <color indexed="8"/>
        <rFont val="SwissReSans"/>
        <family val="2"/>
      </rPr>
      <t xml:space="preserve"> Declination Values for Solstices, Lunistices, and  </t>
    </r>
  </si>
  <si>
    <t>Solar Intermediate-Azimuths</t>
  </si>
  <si>
    <r>
      <t xml:space="preserve">The variables for </t>
    </r>
    <r>
      <rPr>
        <b/>
        <i/>
        <sz val="11"/>
        <color indexed="8"/>
        <rFont val="SwissReSans"/>
        <family val="2"/>
      </rPr>
      <t>φ, hs</t>
    </r>
    <r>
      <rPr>
        <sz val="11"/>
        <color indexed="8"/>
        <rFont val="SwissReSans"/>
        <family val="2"/>
      </rPr>
      <t xml:space="preserve"> and </t>
    </r>
    <r>
      <rPr>
        <b/>
        <i/>
        <sz val="11"/>
        <color indexed="8"/>
        <rFont val="SwissReSans"/>
        <family val="2"/>
      </rPr>
      <t>Haz</t>
    </r>
    <r>
      <rPr>
        <sz val="11"/>
        <color indexed="8"/>
        <rFont val="SwissReSans"/>
        <family val="2"/>
      </rPr>
      <t xml:space="preserve"> are transferred in the according input boxes of Table </t>
    </r>
    <r>
      <rPr>
        <sz val="11"/>
        <color indexed="8"/>
        <rFont val="SwissReSans"/>
        <family val="2"/>
      </rPr>
      <t xml:space="preserve">7 to calculate the angle of rise α at this horizon point.
</t>
    </r>
    <r>
      <rPr>
        <b/>
        <sz val="11"/>
        <color indexed="8"/>
        <rFont val="SwissReSans"/>
        <family val="2"/>
      </rPr>
      <t>Result:</t>
    </r>
    <r>
      <rPr>
        <sz val="11"/>
        <color indexed="8"/>
        <rFont val="SwissReSans"/>
        <family val="2"/>
      </rPr>
      <t xml:space="preserve">  </t>
    </r>
    <r>
      <rPr>
        <b/>
        <i/>
        <sz val="11"/>
        <color indexed="8"/>
        <rFont val="SwissReSans"/>
        <family val="2"/>
      </rPr>
      <t>α</t>
    </r>
    <r>
      <rPr>
        <sz val="11"/>
        <color indexed="8"/>
        <rFont val="SwissReSans"/>
        <family val="2"/>
      </rPr>
      <t xml:space="preserve"> = 38.396°</t>
    </r>
  </si>
  <si>
    <t>Calculation of the rising or setting azimuth, related to a known star declination and an observed (apparent) horizon elevation angle</t>
  </si>
  <si>
    <t>Calculation of the rising or setting azimuth, related to a known solar declination and an observed (apparent) horizon elevation angle.</t>
  </si>
  <si>
    <t>Calculation of the rising or setting azimuth, related to a known moon declination and an observed (apparent) horizon elevation angle.</t>
  </si>
  <si>
    <t>Change of the horizon azimuth when the rising or setting point is shifted (reduced) from the apparent elevation angle to the mathematical horizon. Further the appropriate declination of the star at the ascent or descent point is determined.</t>
  </si>
  <si>
    <r>
      <rPr>
        <b/>
        <sz val="12"/>
        <color indexed="8"/>
        <rFont val="SwissReSans"/>
        <family val="2"/>
      </rPr>
      <t>Rising- and setting angles</t>
    </r>
    <r>
      <rPr>
        <sz val="12"/>
        <color indexed="8"/>
        <rFont val="SwissReSans"/>
        <family val="2"/>
      </rPr>
      <t xml:space="preserve"> calculated for planets, stars or the center of the solar disk.
</t>
    </r>
  </si>
  <si>
    <r>
      <rPr>
        <b/>
        <sz val="12"/>
        <color indexed="8"/>
        <rFont val="SwissReSans"/>
        <family val="2"/>
      </rPr>
      <t xml:space="preserve">Az </t>
    </r>
    <r>
      <rPr>
        <sz val="12"/>
        <color indexed="8"/>
        <rFont val="SwissReSans"/>
        <family val="2"/>
      </rPr>
      <t xml:space="preserve">= Observed rising- or setting azimuth
(alternatively declination </t>
    </r>
    <r>
      <rPr>
        <b/>
        <sz val="12"/>
        <color indexed="8"/>
        <rFont val="SwissReSans"/>
        <family val="2"/>
      </rPr>
      <t>δ</t>
    </r>
    <r>
      <rPr>
        <sz val="12"/>
        <color indexed="8"/>
        <rFont val="SwissReSans"/>
        <family val="2"/>
      </rPr>
      <t xml:space="preserve"> instead of </t>
    </r>
    <r>
      <rPr>
        <b/>
        <sz val="12"/>
        <color indexed="8"/>
        <rFont val="SwissReSans"/>
        <family val="2"/>
      </rPr>
      <t>Az</t>
    </r>
    <r>
      <rPr>
        <sz val="12"/>
        <color indexed="8"/>
        <rFont val="Calibri"/>
        <family val="2"/>
      </rPr>
      <t>)</t>
    </r>
    <r>
      <rPr>
        <sz val="12"/>
        <color indexed="8"/>
        <rFont val="SwissReSans"/>
        <family val="2"/>
      </rPr>
      <t xml:space="preserve"> 
</t>
    </r>
    <r>
      <rPr>
        <b/>
        <sz val="12"/>
        <color indexed="8"/>
        <rFont val="SwissReSans"/>
        <family val="2"/>
      </rPr>
      <t xml:space="preserve">hs </t>
    </r>
    <r>
      <rPr>
        <sz val="12"/>
        <color indexed="8"/>
        <rFont val="SwissReSans"/>
        <family val="2"/>
      </rPr>
      <t xml:space="preserve">= apparent (observed) elevation angle
</t>
    </r>
    <r>
      <rPr>
        <b/>
        <sz val="12"/>
        <color indexed="8"/>
        <rFont val="SwissReSans"/>
        <family val="2"/>
      </rPr>
      <t>φ</t>
    </r>
    <r>
      <rPr>
        <sz val="12"/>
        <color indexed="8"/>
        <rFont val="SwissReSans"/>
        <family val="2"/>
      </rPr>
      <t xml:space="preserve">  = latitude</t>
    </r>
  </si>
  <si>
    <t>Calculation of the rising or setting angle related to an observed horizon azimuth and an apparent elevation angle.</t>
  </si>
  <si>
    <r>
      <t xml:space="preserve">What is the angle of rising </t>
    </r>
    <r>
      <rPr>
        <b/>
        <i/>
        <sz val="11"/>
        <color indexed="8"/>
        <rFont val="SwissReSans"/>
        <family val="2"/>
      </rPr>
      <t>α</t>
    </r>
    <r>
      <rPr>
        <sz val="11"/>
        <color indexed="8"/>
        <rFont val="SwissReSans"/>
        <family val="2"/>
      </rPr>
      <t xml:space="preserve"> at the horizon point of example 1 and 2?  </t>
    </r>
    <r>
      <rPr>
        <b/>
        <i/>
        <sz val="11"/>
        <color indexed="8"/>
        <rFont val="SwissReSans"/>
        <family val="2"/>
      </rPr>
      <t>Haz</t>
    </r>
    <r>
      <rPr>
        <sz val="11"/>
        <color indexed="8"/>
        <rFont val="SwissReSans"/>
        <family val="2"/>
      </rPr>
      <t xml:space="preserve"> = 122°, </t>
    </r>
    <r>
      <rPr>
        <b/>
        <i/>
        <sz val="11"/>
        <color indexed="8"/>
        <rFont val="SwissReSans"/>
        <family val="2"/>
      </rPr>
      <t>hs</t>
    </r>
    <r>
      <rPr>
        <sz val="11"/>
        <color indexed="8"/>
        <rFont val="SwissReSans"/>
        <family val="2"/>
      </rPr>
      <t xml:space="preserve"> = 2.692°, </t>
    </r>
    <r>
      <rPr>
        <b/>
        <i/>
        <sz val="11"/>
        <color indexed="8"/>
        <rFont val="SwissReSans"/>
        <family val="2"/>
      </rPr>
      <t>φ</t>
    </r>
    <r>
      <rPr>
        <sz val="11"/>
        <color indexed="8"/>
        <rFont val="SwissReSans"/>
        <family val="2"/>
      </rPr>
      <t xml:space="preserve"> = 47°.</t>
    </r>
  </si>
  <si>
    <r>
      <rPr>
        <b/>
        <sz val="11"/>
        <color indexed="8"/>
        <rFont val="SwissReSans"/>
        <family val="2"/>
      </rPr>
      <t>Martinsloch Elm:</t>
    </r>
    <r>
      <rPr>
        <sz val="11"/>
        <color indexed="8"/>
        <rFont val="SwissReSans"/>
        <family val="2"/>
      </rPr>
      <t xml:space="preserve">  On which days of the year shines the sun  through a hole in the rock face (Martinsloch) onto the church of Elm?
Seen from the church of Elm, the azimuth of the Martinsloch is Haz = 118.8° and the apparent (observed) elevation angle hs = 20.766°. (according to www.agzu.astronomie.ch)
Elm:                     46.918 N / 9.172 E
Martinsloch:     46.899 N / 9.222 E
</t>
    </r>
  </si>
  <si>
    <r>
      <t xml:space="preserve">Rising- and Setting Azimuthes </t>
    </r>
    <r>
      <rPr>
        <b/>
        <i/>
        <sz val="20"/>
        <color indexed="8"/>
        <rFont val="SwissReSans"/>
        <family val="2"/>
      </rPr>
      <t xml:space="preserve">Aa </t>
    </r>
    <r>
      <rPr>
        <b/>
        <sz val="20"/>
        <color indexed="8"/>
        <rFont val="SwissReSans"/>
        <family val="2"/>
      </rPr>
      <t xml:space="preserve">and </t>
    </r>
    <r>
      <rPr>
        <b/>
        <i/>
        <sz val="20"/>
        <color indexed="8"/>
        <rFont val="SwissReSans"/>
        <family val="2"/>
      </rPr>
      <t xml:space="preserve">Au </t>
    </r>
  </si>
  <si>
    <r>
      <t xml:space="preserve">Rising azimuth </t>
    </r>
    <r>
      <rPr>
        <b/>
        <i/>
        <sz val="14"/>
        <color indexed="9"/>
        <rFont val="Calibri"/>
        <family val="2"/>
      </rPr>
      <t>Aa:</t>
    </r>
  </si>
  <si>
    <r>
      <t xml:space="preserve">Setting azimuth </t>
    </r>
    <r>
      <rPr>
        <b/>
        <i/>
        <sz val="14"/>
        <color indexed="9"/>
        <rFont val="Calibri"/>
        <family val="2"/>
      </rPr>
      <t>Au:</t>
    </r>
  </si>
  <si>
    <t>Rising- and Setting Azimuthes Aa and Au</t>
  </si>
  <si>
    <r>
      <t xml:space="preserve">Rising azimuth  </t>
    </r>
    <r>
      <rPr>
        <b/>
        <i/>
        <sz val="14"/>
        <color indexed="9"/>
        <rFont val="Calibri"/>
        <family val="2"/>
      </rPr>
      <t>Aa:</t>
    </r>
  </si>
  <si>
    <r>
      <t xml:space="preserve">and the apparent rising- and setting horizon azimuthes </t>
    </r>
    <r>
      <rPr>
        <b/>
        <i/>
        <sz val="14"/>
        <color indexed="8"/>
        <rFont val="SwissReSans"/>
        <family val="2"/>
      </rPr>
      <t>Haz</t>
    </r>
  </si>
  <si>
    <r>
      <t xml:space="preserve">the horizon azimuth </t>
    </r>
    <r>
      <rPr>
        <b/>
        <i/>
        <sz val="14"/>
        <color indexed="8"/>
        <rFont val="SwissReSans"/>
        <family val="2"/>
      </rPr>
      <t>Haz</t>
    </r>
    <r>
      <rPr>
        <b/>
        <sz val="14"/>
        <color indexed="8"/>
        <rFont val="SwissReSans"/>
        <family val="2"/>
      </rPr>
      <t xml:space="preserve"> shifts in northern direction.   First the declination value at the observed rising or setting point is calculated.</t>
    </r>
  </si>
  <si>
    <t>Declination at rising or setting point</t>
  </si>
  <si>
    <t>Rising- and Setting Angles</t>
  </si>
  <si>
    <r>
      <t xml:space="preserve">Rising-/Setting angle </t>
    </r>
    <r>
      <rPr>
        <b/>
        <i/>
        <sz val="14"/>
        <color indexed="9"/>
        <rFont val="Calibri"/>
        <family val="2"/>
      </rPr>
      <t>α:</t>
    </r>
  </si>
  <si>
    <t>Rising-/Setting angle α:</t>
  </si>
  <si>
    <t>Rising-/Setting azimuth, upper edge of the sun, math. Horizon</t>
  </si>
  <si>
    <r>
      <t xml:space="preserve">Remark: Entered values, for which the center of the celestial body never sets or never rises, are indicated in the result field with </t>
    </r>
    <r>
      <rPr>
        <sz val="16"/>
        <color indexed="10"/>
        <rFont val="Calibri"/>
        <family val="2"/>
      </rPr>
      <t>"#num"</t>
    </r>
  </si>
  <si>
    <r>
      <t xml:space="preserve">Remark: Entered values, for which the center of the celestial body never sets or never rises, are indicated in the result field with </t>
    </r>
    <r>
      <rPr>
        <sz val="16"/>
        <color indexed="10"/>
        <rFont val="Calibri"/>
        <family val="2"/>
      </rPr>
      <t>#num"</t>
    </r>
  </si>
  <si>
    <t>calculated with refraction correction for the point-shaped planets and stars as well as the solar or lunar disk center</t>
  </si>
  <si>
    <r>
      <t xml:space="preserve">calculated </t>
    </r>
    <r>
      <rPr>
        <b/>
        <i/>
        <sz val="14"/>
        <color indexed="8"/>
        <rFont val="SwissReSans"/>
        <family val="2"/>
      </rPr>
      <t>without refraction correction</t>
    </r>
    <r>
      <rPr>
        <b/>
        <sz val="14"/>
        <color indexed="8"/>
        <rFont val="SwissReSans"/>
        <family val="2"/>
      </rPr>
      <t xml:space="preserve"> for the point-shaped planets and stars as well as the solar or lunar disk center</t>
    </r>
  </si>
  <si>
    <t xml:space="preserve">calculated with refraction correction for the point-shaped planets and stars as well as the solar or lunar disk center </t>
  </si>
  <si>
    <r>
      <rPr>
        <b/>
        <sz val="16"/>
        <color indexed="8"/>
        <rFont val="SwissReSans"/>
        <family val="2"/>
      </rPr>
      <t>A:</t>
    </r>
    <r>
      <rPr>
        <b/>
        <sz val="13"/>
        <color indexed="8"/>
        <rFont val="SwissReSans"/>
        <family val="2"/>
      </rPr>
      <t xml:space="preserve">   </t>
    </r>
    <r>
      <rPr>
        <b/>
        <sz val="14"/>
        <color indexed="8"/>
        <rFont val="SwissReSans"/>
        <family val="2"/>
      </rPr>
      <t>calculated with refraction correction for the point-shaped appearing planets and stars as well as the solar or lunar disk center</t>
    </r>
  </si>
  <si>
    <r>
      <t xml:space="preserve">Entered azimuths for for the center of the celestial body, which never rises or sets are indicated in the result field with </t>
    </r>
    <r>
      <rPr>
        <sz val="13"/>
        <color indexed="10"/>
        <rFont val="SwissReSans"/>
        <family val="2"/>
      </rPr>
      <t>"#num"</t>
    </r>
    <r>
      <rPr>
        <sz val="13"/>
        <color indexed="8"/>
        <rFont val="SwissReSans"/>
        <family val="2"/>
      </rPr>
      <t xml:space="preserve">. </t>
    </r>
  </si>
  <si>
    <r>
      <t xml:space="preserve">Entered declinations for for the center of the celestial body, which never rises or sets are indicated in the result field with </t>
    </r>
    <r>
      <rPr>
        <sz val="13"/>
        <color indexed="10"/>
        <rFont val="SwissReSans"/>
        <family val="2"/>
      </rPr>
      <t xml:space="preserve">"#num".   </t>
    </r>
  </si>
  <si>
    <r>
      <rPr>
        <b/>
        <sz val="12"/>
        <color indexed="8"/>
        <rFont val="SwissReSans"/>
        <family val="2"/>
      </rPr>
      <t>Horizon azimuthes</t>
    </r>
    <r>
      <rPr>
        <sz val="12"/>
        <color indexed="8"/>
        <rFont val="SwissReSans"/>
        <family val="2"/>
      </rPr>
      <t xml:space="preserve"> calculated for the lower- or upper limb of the solar disk</t>
    </r>
  </si>
  <si>
    <r>
      <rPr>
        <b/>
        <sz val="12"/>
        <color indexed="8"/>
        <rFont val="SwissReSans"/>
        <family val="2"/>
      </rPr>
      <t xml:space="preserve">Horizon azimuthes </t>
    </r>
    <r>
      <rPr>
        <sz val="12"/>
        <color indexed="8"/>
        <rFont val="SwissReSans"/>
        <family val="2"/>
      </rPr>
      <t>calculated for the lower- or upper limb of the lunar disk</t>
    </r>
  </si>
  <si>
    <r>
      <rPr>
        <b/>
        <sz val="12"/>
        <color indexed="8"/>
        <rFont val="SwissReSans"/>
        <family val="2"/>
      </rPr>
      <t xml:space="preserve">Shift of the horizon azimuth </t>
    </r>
    <r>
      <rPr>
        <sz val="12"/>
        <color indexed="8"/>
        <rFont val="SwissReSans"/>
        <family val="2"/>
      </rPr>
      <t xml:space="preserve">by displacing the reference point from an apparent elevation angle </t>
    </r>
    <r>
      <rPr>
        <i/>
        <sz val="12"/>
        <color indexed="8"/>
        <rFont val="SwissReSans"/>
        <family val="2"/>
      </rPr>
      <t>hs</t>
    </r>
    <r>
      <rPr>
        <sz val="12"/>
        <color indexed="8"/>
        <rFont val="SwissReSans"/>
        <family val="2"/>
      </rPr>
      <t xml:space="preserve"> to the astronomical horizon hs = 0°. Additionally the star declination, according to the rising or setting point, is indicated.
</t>
    </r>
  </si>
  <si>
    <r>
      <t xml:space="preserve">Apparent (observed) elevation angle (horizon height) hs, </t>
    </r>
    <r>
      <rPr>
        <sz val="12"/>
        <color indexed="8"/>
        <rFont val="SwissReSans"/>
        <family val="2"/>
      </rPr>
      <t>calculated from the difference in altitude and the horizontal distance between location and horizon point</t>
    </r>
  </si>
  <si>
    <t>Long-period oscillation of ecliptic obliquity 
(inclination of the earth axis)</t>
  </si>
  <si>
    <r>
      <t xml:space="preserve">First of all the declination </t>
    </r>
    <r>
      <rPr>
        <b/>
        <i/>
        <sz val="11"/>
        <color indexed="8"/>
        <rFont val="Calibri"/>
        <family val="2"/>
      </rPr>
      <t>δ</t>
    </r>
    <r>
      <rPr>
        <sz val="11"/>
        <color indexed="8"/>
        <rFont val="SwissReSans"/>
        <family val="2"/>
      </rPr>
      <t xml:space="preserve"> for the Major Northern Lunistice for 2500 BC will be calculated by transferring of the variable </t>
    </r>
    <r>
      <rPr>
        <b/>
        <i/>
        <sz val="11"/>
        <color indexed="8"/>
        <rFont val="SwissReSans"/>
        <family val="2"/>
      </rPr>
      <t>T</t>
    </r>
    <r>
      <rPr>
        <sz val="11"/>
        <color indexed="8"/>
        <rFont val="SwissReSans"/>
        <family val="2"/>
      </rPr>
      <t xml:space="preserve"> (number of Julian Centuries before J2000.0) into the input box of Table 8 (</t>
    </r>
    <r>
      <rPr>
        <b/>
        <i/>
        <sz val="11"/>
        <color indexed="8"/>
        <rFont val="SwissReSans"/>
        <family val="2"/>
      </rPr>
      <t xml:space="preserve">T </t>
    </r>
    <r>
      <rPr>
        <sz val="11"/>
        <color indexed="8"/>
        <rFont val="SwissReSans"/>
        <family val="2"/>
      </rPr>
      <t xml:space="preserve">= -45). 
</t>
    </r>
    <r>
      <rPr>
        <b/>
        <sz val="11"/>
        <color indexed="8"/>
        <rFont val="SwissReSans"/>
        <family val="2"/>
      </rPr>
      <t>Intermediate result:</t>
    </r>
    <r>
      <rPr>
        <sz val="11"/>
        <color indexed="8"/>
        <rFont val="SwissReSans"/>
        <family val="2"/>
      </rPr>
      <t xml:space="preserve">  </t>
    </r>
    <r>
      <rPr>
        <b/>
        <i/>
        <sz val="11"/>
        <color indexed="8"/>
        <rFont val="SwissReSans"/>
        <family val="2"/>
      </rPr>
      <t xml:space="preserve">δ </t>
    </r>
    <r>
      <rPr>
        <sz val="11"/>
        <color indexed="8"/>
        <rFont val="SwissReSans"/>
        <family val="2"/>
      </rPr>
      <t xml:space="preserve">Major Northern Lunistice = 29.123° 
This </t>
    </r>
    <r>
      <rPr>
        <b/>
        <i/>
        <sz val="11"/>
        <color indexed="8"/>
        <rFont val="SwissReSans"/>
        <family val="2"/>
      </rPr>
      <t>δ</t>
    </r>
    <r>
      <rPr>
        <sz val="11"/>
        <color indexed="8"/>
        <rFont val="SwissReSans"/>
        <family val="2"/>
      </rPr>
      <t xml:space="preserve"> = 29.123°, together with φ = 47° and hs = 0° (astronom. horizon), is transferred into the input box of section A of table 5 (upper limb of the lunar disk). 
</t>
    </r>
    <r>
      <rPr>
        <b/>
        <sz val="11"/>
        <color indexed="8"/>
        <rFont val="SwissReSans"/>
        <family val="2"/>
      </rPr>
      <t xml:space="preserve">Final result:      </t>
    </r>
    <r>
      <rPr>
        <sz val="11"/>
        <color indexed="8"/>
        <rFont val="SwissReSans"/>
        <family val="2"/>
      </rPr>
      <t xml:space="preserve"> </t>
    </r>
    <r>
      <rPr>
        <b/>
        <i/>
        <sz val="11"/>
        <color indexed="8"/>
        <rFont val="SwissReSans"/>
        <family val="2"/>
      </rPr>
      <t>Aa</t>
    </r>
    <r>
      <rPr>
        <sz val="11"/>
        <color indexed="8"/>
        <rFont val="SwissReSans"/>
        <family val="2"/>
      </rPr>
      <t xml:space="preserve"> = 44.631°,   </t>
    </r>
    <r>
      <rPr>
        <b/>
        <i/>
        <sz val="11"/>
        <color indexed="8"/>
        <rFont val="SwissReSans"/>
        <family val="2"/>
      </rPr>
      <t>Au</t>
    </r>
    <r>
      <rPr>
        <sz val="11"/>
        <color indexed="8"/>
        <rFont val="SwissReSans"/>
        <family val="2"/>
      </rPr>
      <t xml:space="preserve"> = 315.369°
</t>
    </r>
  </si>
  <si>
    <r>
      <t xml:space="preserve">Calculate for the latitude φ = 47° in a good approximation the horizon azimuth for the rising and setting points Aa and Au of the Major Northern Lunistice, related to the upper limb of the moon disk, the astronomical horizon </t>
    </r>
    <r>
      <rPr>
        <b/>
        <i/>
        <sz val="11"/>
        <color indexed="8"/>
        <rFont val="SwissReSans"/>
        <family val="2"/>
      </rPr>
      <t>hs</t>
    </r>
    <r>
      <rPr>
        <sz val="11"/>
        <color indexed="8"/>
        <rFont val="SwissReSans"/>
        <family val="2"/>
      </rPr>
      <t xml:space="preserve"> = 0° and the epoch 2500 BC (</t>
    </r>
    <r>
      <rPr>
        <b/>
        <i/>
        <sz val="11"/>
        <color indexed="8"/>
        <rFont val="SwissReSans"/>
        <family val="2"/>
      </rPr>
      <t>T</t>
    </r>
    <r>
      <rPr>
        <sz val="11"/>
        <color indexed="8"/>
        <rFont val="SwissReSans"/>
        <family val="2"/>
      </rPr>
      <t xml:space="preserve"> = -45). </t>
    </r>
  </si>
  <si>
    <r>
      <t xml:space="preserve">The longitudinal axis of St. Martin's Church from the late 16th century shows in the direction to the eastern horizon an azimuth of </t>
    </r>
    <r>
      <rPr>
        <b/>
        <i/>
        <sz val="11"/>
        <color indexed="8"/>
        <rFont val="SwissReSans"/>
        <family val="2"/>
      </rPr>
      <t>Haz</t>
    </r>
    <r>
      <rPr>
        <sz val="11"/>
        <color indexed="8"/>
        <rFont val="SwissReSans"/>
        <family val="2"/>
      </rPr>
      <t xml:space="preserve"> = 120° and the horizon point in the bearing direction an apparent (observed) elevation angle of </t>
    </r>
    <r>
      <rPr>
        <b/>
        <i/>
        <sz val="11"/>
        <color indexed="8"/>
        <rFont val="SwissReSans"/>
        <family val="2"/>
      </rPr>
      <t>hs</t>
    </r>
    <r>
      <rPr>
        <sz val="11"/>
        <color indexed="8"/>
        <rFont val="SwissReSans"/>
        <family val="2"/>
      </rPr>
      <t xml:space="preserve"> = 3.4°. The latitude here is </t>
    </r>
    <r>
      <rPr>
        <b/>
        <i/>
        <sz val="11"/>
        <color indexed="8"/>
        <rFont val="SwissReSans"/>
        <family val="2"/>
      </rPr>
      <t>φ</t>
    </r>
    <r>
      <rPr>
        <sz val="11"/>
        <color indexed="8"/>
        <rFont val="SwissReSans"/>
        <family val="2"/>
      </rPr>
      <t xml:space="preserve"> = 48.8°. 
</t>
    </r>
    <r>
      <rPr>
        <b/>
        <sz val="11"/>
        <color indexed="8"/>
        <rFont val="SwissReSans"/>
        <family val="2"/>
      </rPr>
      <t>Question 1:</t>
    </r>
    <r>
      <rPr>
        <sz val="11"/>
        <color indexed="8"/>
        <rFont val="SwissReSans"/>
        <family val="2"/>
      </rPr>
      <t xml:space="preserve"> What is the angular difference between the horizon azimuth Haz and the sunrise point on the patron saint's day of St. Martin? 
</t>
    </r>
    <r>
      <rPr>
        <b/>
        <sz val="11"/>
        <color indexed="8"/>
        <rFont val="SwissReSans"/>
        <family val="2"/>
      </rPr>
      <t>Question 2:</t>
    </r>
    <r>
      <rPr>
        <sz val="11"/>
        <color indexed="8"/>
        <rFont val="SwissReSans"/>
        <family val="2"/>
      </rPr>
      <t xml:space="preserve"> By how many days differ the two rising points. Simplifyingly this calculation is based here on the center of the sun</t>
    </r>
  </si>
  <si>
    <r>
      <t xml:space="preserve">Rising azimuth upper limb solar disk </t>
    </r>
    <r>
      <rPr>
        <b/>
        <i/>
        <sz val="14"/>
        <color indexed="9"/>
        <rFont val="Calibri"/>
        <family val="2"/>
      </rPr>
      <t>Aa:</t>
    </r>
  </si>
  <si>
    <r>
      <t xml:space="preserve">Setting azimuth upper limb solar disk </t>
    </r>
    <r>
      <rPr>
        <b/>
        <i/>
        <sz val="14"/>
        <color indexed="9"/>
        <rFont val="Calibri"/>
        <family val="2"/>
      </rPr>
      <t>Au:</t>
    </r>
  </si>
  <si>
    <r>
      <t xml:space="preserve">Rising azimuth lower limb solar disk </t>
    </r>
    <r>
      <rPr>
        <b/>
        <i/>
        <sz val="14"/>
        <color indexed="9"/>
        <rFont val="Calibri"/>
        <family val="2"/>
      </rPr>
      <t>Aa:</t>
    </r>
  </si>
  <si>
    <r>
      <t xml:space="preserve">Setting azimuth lower limb solar disk </t>
    </r>
    <r>
      <rPr>
        <b/>
        <i/>
        <sz val="14"/>
        <color indexed="9"/>
        <rFont val="Calibri"/>
        <family val="2"/>
      </rPr>
      <t>Au:</t>
    </r>
  </si>
  <si>
    <r>
      <t xml:space="preserve">When the rising- or setting point at the horizon, with an observed elevation angle </t>
    </r>
    <r>
      <rPr>
        <b/>
        <i/>
        <sz val="14"/>
        <color indexed="8"/>
        <rFont val="SwissReSans"/>
        <family val="2"/>
      </rPr>
      <t xml:space="preserve">hs, </t>
    </r>
    <r>
      <rPr>
        <b/>
        <sz val="14"/>
        <color indexed="8"/>
        <rFont val="SwissReSans"/>
        <family val="2"/>
      </rPr>
      <t>is reduced on the astronomical horizon (</t>
    </r>
    <r>
      <rPr>
        <b/>
        <i/>
        <sz val="14"/>
        <color indexed="8"/>
        <rFont val="SwissReSans"/>
        <family val="2"/>
      </rPr>
      <t>hs</t>
    </r>
    <r>
      <rPr>
        <b/>
        <sz val="14"/>
        <color indexed="8"/>
        <rFont val="SwissReSans"/>
        <family val="2"/>
      </rPr>
      <t xml:space="preserve"> = 0°)</t>
    </r>
    <r>
      <rPr>
        <b/>
        <i/>
        <sz val="14"/>
        <color indexed="8"/>
        <rFont val="SwissReSans"/>
        <family val="2"/>
      </rPr>
      <t xml:space="preserve"> </t>
    </r>
  </si>
  <si>
    <r>
      <t>Finally therewith the corresponding rising and setting azimuths</t>
    </r>
    <r>
      <rPr>
        <b/>
        <i/>
        <sz val="14"/>
        <color indexed="8"/>
        <rFont val="SwissReSans"/>
        <family val="2"/>
      </rPr>
      <t>,</t>
    </r>
    <r>
      <rPr>
        <b/>
        <sz val="14"/>
        <color indexed="8"/>
        <rFont val="SwissReSans"/>
        <family val="2"/>
      </rPr>
      <t>related to the astronomical horizon Haz</t>
    </r>
    <r>
      <rPr>
        <b/>
        <vertAlign val="subscript"/>
        <sz val="14"/>
        <color indexed="8"/>
        <rFont val="SwissReSans"/>
        <family val="2"/>
      </rPr>
      <t>math</t>
    </r>
    <r>
      <rPr>
        <b/>
        <sz val="14"/>
        <color indexed="8"/>
        <rFont val="SwissReSans"/>
        <family val="2"/>
      </rPr>
      <t xml:space="preserve">, are determined   </t>
    </r>
  </si>
  <si>
    <r>
      <t>Haz</t>
    </r>
    <r>
      <rPr>
        <vertAlign val="subscript"/>
        <sz val="14"/>
        <color indexed="9"/>
        <rFont val="Calibri"/>
        <family val="2"/>
      </rPr>
      <t>astron.</t>
    </r>
    <r>
      <rPr>
        <sz val="14"/>
        <color indexed="9"/>
        <rFont val="Calibri"/>
        <family val="2"/>
      </rPr>
      <t xml:space="preserve">  rising</t>
    </r>
  </si>
  <si>
    <r>
      <t>Haz</t>
    </r>
    <r>
      <rPr>
        <vertAlign val="subscript"/>
        <sz val="14"/>
        <color indexed="9"/>
        <rFont val="Calibri"/>
        <family val="2"/>
      </rPr>
      <t>astron.</t>
    </r>
    <r>
      <rPr>
        <sz val="14"/>
        <color indexed="9"/>
        <rFont val="Calibri"/>
        <family val="2"/>
      </rPr>
      <t xml:space="preserve">  setting</t>
    </r>
  </si>
  <si>
    <t xml:space="preserve">Tools for the analysis of architectural lines of old churches (patrocinium research). The declination of the sun and the corresponding azimuth of rising and setting on the astronomical horizon refer here to 1000 AD and  φ = 47° (Tab 4). As a consequence of the Gregorian calendar reform, before 15 October 1582 the date in the table corresponding to an azimuth or declination, must be reset by 11 days . Example: For an azimuth which results in September 4th, the date must be set back to August 24th (corresponding here to St. Bartolomew). </t>
  </si>
  <si>
    <r>
      <t xml:space="preserve">Remark: Entered values, for which the specified limb of the solar disk never sets or never rises, are indicated in the result field with </t>
    </r>
    <r>
      <rPr>
        <sz val="16"/>
        <color indexed="10"/>
        <rFont val="Calibri"/>
        <family val="2"/>
      </rPr>
      <t>"#num"</t>
    </r>
  </si>
  <si>
    <t>A:   Upper limb of the sun</t>
  </si>
  <si>
    <t>B:   Lower limb of the sun</t>
  </si>
  <si>
    <r>
      <t xml:space="preserve">Rising azimuth upper limb lunar disk </t>
    </r>
    <r>
      <rPr>
        <b/>
        <i/>
        <sz val="14"/>
        <color indexed="9"/>
        <rFont val="Calibri"/>
        <family val="2"/>
      </rPr>
      <t>Aa:</t>
    </r>
  </si>
  <si>
    <r>
      <t xml:space="preserve">Setting azimuth upper limb lunar disk </t>
    </r>
    <r>
      <rPr>
        <b/>
        <i/>
        <sz val="14"/>
        <color indexed="9"/>
        <rFont val="Calibri"/>
        <family val="2"/>
      </rPr>
      <t>Au:</t>
    </r>
  </si>
  <si>
    <t>Rising azimuth lower limb lunar disk Aa:</t>
  </si>
  <si>
    <r>
      <t xml:space="preserve">Setting azimuth lower limb lunar disk </t>
    </r>
    <r>
      <rPr>
        <b/>
        <i/>
        <sz val="14"/>
        <color indexed="9"/>
        <rFont val="Calibri"/>
        <family val="2"/>
      </rPr>
      <t>Au:</t>
    </r>
  </si>
  <si>
    <r>
      <t xml:space="preserve">Remark: Entered values, for which the specified limb of the lunar disk never sets or never rises, are indicated in the result field with </t>
    </r>
    <r>
      <rPr>
        <sz val="16"/>
        <color indexed="10"/>
        <rFont val="Calibri"/>
        <family val="2"/>
      </rPr>
      <t>"#num"</t>
    </r>
  </si>
  <si>
    <t>A:   Upper limb of the moon</t>
  </si>
  <si>
    <t>B:   Lower limb of the moon</t>
  </si>
  <si>
    <r>
      <t xml:space="preserve">The variables for </t>
    </r>
    <r>
      <rPr>
        <b/>
        <i/>
        <sz val="11"/>
        <color indexed="8"/>
        <rFont val="SwissReSans"/>
        <family val="2"/>
      </rPr>
      <t>Haz</t>
    </r>
    <r>
      <rPr>
        <sz val="11"/>
        <color indexed="8"/>
        <rFont val="SwissReSans"/>
        <family val="2"/>
      </rPr>
      <t xml:space="preserve">, </t>
    </r>
    <r>
      <rPr>
        <b/>
        <i/>
        <sz val="11"/>
        <color indexed="8"/>
        <rFont val="SwissReSans"/>
        <family val="2"/>
      </rPr>
      <t>φ</t>
    </r>
    <r>
      <rPr>
        <sz val="11"/>
        <color indexed="8"/>
        <rFont val="SwissReSans"/>
        <family val="2"/>
      </rPr>
      <t xml:space="preserve"> and </t>
    </r>
    <r>
      <rPr>
        <b/>
        <i/>
        <sz val="11"/>
        <color indexed="8"/>
        <rFont val="SwissReSans"/>
        <family val="2"/>
      </rPr>
      <t>hs</t>
    </r>
    <r>
      <rPr>
        <sz val="11"/>
        <color indexed="8"/>
        <rFont val="SwissReSans"/>
        <family val="2"/>
      </rPr>
      <t xml:space="preserve"> are transferred in the according input boxes of Table 6. </t>
    </r>
    <r>
      <rPr>
        <sz val="11"/>
        <color indexed="8"/>
        <rFont val="SwissReSans"/>
        <family val="2"/>
      </rPr>
      <t xml:space="preserve">
</t>
    </r>
    <r>
      <rPr>
        <b/>
        <sz val="11"/>
        <color indexed="8"/>
        <rFont val="SwissReSans"/>
        <family val="2"/>
      </rPr>
      <t>Results:</t>
    </r>
    <r>
      <rPr>
        <sz val="11"/>
        <color indexed="8"/>
        <rFont val="SwissReSans"/>
        <family val="2"/>
      </rPr>
      <t xml:space="preserve">   </t>
    </r>
    <r>
      <rPr>
        <b/>
        <i/>
        <sz val="11"/>
        <color indexed="8"/>
        <rFont val="SwissReSans"/>
        <family val="2"/>
      </rPr>
      <t>Haz</t>
    </r>
    <r>
      <rPr>
        <b/>
        <i/>
        <vertAlign val="subscript"/>
        <sz val="11"/>
        <color indexed="8"/>
        <rFont val="SwissReSans"/>
        <family val="2"/>
      </rPr>
      <t>astron.</t>
    </r>
    <r>
      <rPr>
        <sz val="11"/>
        <color indexed="8"/>
        <rFont val="SwissReSans"/>
        <family val="2"/>
      </rPr>
      <t xml:space="preserve"> rising    = 118.2379°
                  </t>
    </r>
    <r>
      <rPr>
        <b/>
        <i/>
        <sz val="11"/>
        <color indexed="8"/>
        <rFont val="SwissReSans"/>
        <family val="2"/>
      </rPr>
      <t>Haz</t>
    </r>
    <r>
      <rPr>
        <b/>
        <i/>
        <vertAlign val="subscript"/>
        <sz val="11"/>
        <color indexed="8"/>
        <rFont val="SwissReSans"/>
        <family val="2"/>
      </rPr>
      <t>astron.</t>
    </r>
    <r>
      <rPr>
        <sz val="11"/>
        <color indexed="8"/>
        <rFont val="SwissReSans"/>
        <family val="2"/>
      </rPr>
      <t xml:space="preserve"> setting  = 241.7621°
</t>
    </r>
  </si>
  <si>
    <r>
      <t xml:space="preserve">The measured horizon azimuth </t>
    </r>
    <r>
      <rPr>
        <b/>
        <i/>
        <sz val="11"/>
        <color indexed="8"/>
        <rFont val="SwissReSans"/>
        <family val="2"/>
      </rPr>
      <t>Haz</t>
    </r>
    <r>
      <rPr>
        <sz val="11"/>
        <color indexed="8"/>
        <rFont val="SwissReSans"/>
        <family val="2"/>
      </rPr>
      <t xml:space="preserve"> of the bearing in example 1 is 122°. The above calculated elevation angle of the horizon is hs = 2.692° and the latitude φ = 47°. What are the horizon azimuths </t>
    </r>
    <r>
      <rPr>
        <b/>
        <i/>
        <sz val="11"/>
        <color indexed="8"/>
        <rFont val="SwissReSans"/>
        <family val="2"/>
      </rPr>
      <t>Haz</t>
    </r>
    <r>
      <rPr>
        <b/>
        <i/>
        <vertAlign val="subscript"/>
        <sz val="11"/>
        <color indexed="8"/>
        <rFont val="SwissReSans"/>
        <family val="2"/>
      </rPr>
      <t>astron.</t>
    </r>
    <r>
      <rPr>
        <sz val="11"/>
        <color indexed="8"/>
        <rFont val="SwissReSans"/>
        <family val="2"/>
      </rPr>
      <t xml:space="preserve"> for the sun's rising and setting points, reduced to the astronomical horizon (hs = 0°)? (Calculation simplified for the center of the solar disk).</t>
    </r>
  </si>
  <si>
    <r>
      <t xml:space="preserve">First the variables for </t>
    </r>
    <r>
      <rPr>
        <b/>
        <i/>
        <sz val="11"/>
        <color indexed="8"/>
        <rFont val="SwissReSans"/>
        <family val="2"/>
      </rPr>
      <t>φ, hs and Haz</t>
    </r>
    <r>
      <rPr>
        <sz val="11"/>
        <color indexed="8"/>
        <rFont val="SwissReSans"/>
        <family val="2"/>
      </rPr>
      <t xml:space="preserve"> are transferred in the according input boxes of table 3  to calculate first the solar declination </t>
    </r>
    <r>
      <rPr>
        <b/>
        <i/>
        <sz val="11"/>
        <color indexed="8"/>
        <rFont val="SwissReSans"/>
        <family val="2"/>
      </rPr>
      <t>δ</t>
    </r>
    <r>
      <rPr>
        <sz val="11"/>
        <color indexed="8"/>
        <rFont val="SwissReSans"/>
        <family val="2"/>
      </rPr>
      <t xml:space="preserve"> for the bearing to this horizon point (simplified for the center of the sun).      </t>
    </r>
    <r>
      <rPr>
        <b/>
        <sz val="11"/>
        <color indexed="8"/>
        <rFont val="SwissReSans"/>
        <family val="2"/>
      </rPr>
      <t>Intermediate result 1</t>
    </r>
    <r>
      <rPr>
        <sz val="11"/>
        <color indexed="8"/>
        <rFont val="SwissReSans"/>
        <family val="2"/>
      </rPr>
      <t xml:space="preserve">:  </t>
    </r>
    <r>
      <rPr>
        <b/>
        <i/>
        <sz val="11"/>
        <color indexed="8"/>
        <rFont val="SwissReSans"/>
        <family val="2"/>
      </rPr>
      <t>δ</t>
    </r>
    <r>
      <rPr>
        <sz val="11"/>
        <color indexed="8"/>
        <rFont val="SwissReSans"/>
        <family val="2"/>
      </rPr>
      <t xml:space="preserve"> sun = -16.684°
With table 10, the corresponding data according to the Gregorian calendar are now estimated for the above δ- value:  </t>
    </r>
    <r>
      <rPr>
        <b/>
        <sz val="11"/>
        <color indexed="8"/>
        <rFont val="SwissReSans"/>
        <family val="2"/>
      </rPr>
      <t xml:space="preserve">Intermediate result 2: </t>
    </r>
    <r>
      <rPr>
        <sz val="11"/>
        <color indexed="8"/>
        <rFont val="SwissReSans"/>
        <family val="2"/>
      </rPr>
      <t xml:space="preserve">  ~ November 8  and February 4. 
Then the patron saint's day of St. Martin is to determine by table 11.
</t>
    </r>
    <r>
      <rPr>
        <b/>
        <sz val="11"/>
        <color indexed="8"/>
        <rFont val="SwissReSans"/>
        <family val="2"/>
      </rPr>
      <t>Intermediate result 3</t>
    </r>
    <r>
      <rPr>
        <sz val="11"/>
        <color indexed="8"/>
        <rFont val="SwissReSans"/>
        <family val="2"/>
      </rPr>
      <t xml:space="preserve">:    November 11     (i.e. the February 4 is obsolete here)
</t>
    </r>
    <r>
      <rPr>
        <b/>
        <sz val="11"/>
        <color indexed="8"/>
        <rFont val="SwissReSans"/>
        <family val="2"/>
      </rPr>
      <t>Answer to question 2</t>
    </r>
    <r>
      <rPr>
        <sz val="11"/>
        <color indexed="8"/>
        <rFont val="SwissReSans"/>
        <family val="2"/>
      </rPr>
      <t xml:space="preserve">:     The difference is approx. 3 days. 
By the above δ- value the sunrise azimuth of the church's longitudinal axis </t>
    </r>
    <r>
      <rPr>
        <b/>
        <i/>
        <sz val="11"/>
        <rFont val="SwissReSans"/>
        <family val="2"/>
      </rPr>
      <t>Haz</t>
    </r>
    <r>
      <rPr>
        <sz val="11"/>
        <color indexed="8"/>
        <rFont val="SwissReSans"/>
        <family val="2"/>
      </rPr>
      <t xml:space="preserve"> (center of the solar disk) is now reduced to the astronomical horizon. The variables for </t>
    </r>
    <r>
      <rPr>
        <b/>
        <i/>
        <sz val="11"/>
        <color indexed="8"/>
        <rFont val="SwissReSans"/>
        <family val="2"/>
      </rPr>
      <t>δ, φ</t>
    </r>
    <r>
      <rPr>
        <sz val="11"/>
        <color indexed="8"/>
        <rFont val="SwissReSans"/>
        <family val="2"/>
      </rPr>
      <t xml:space="preserve"> and 
</t>
    </r>
    <r>
      <rPr>
        <b/>
        <i/>
        <sz val="11"/>
        <color indexed="8"/>
        <rFont val="SwissReSans"/>
        <family val="2"/>
      </rPr>
      <t>hs = 0</t>
    </r>
    <r>
      <rPr>
        <sz val="11"/>
        <color indexed="8"/>
        <rFont val="SwissReSans"/>
        <family val="2"/>
      </rPr>
      <t xml:space="preserve"> are transferred in the according input boxes of table 1.
</t>
    </r>
    <r>
      <rPr>
        <b/>
        <sz val="11"/>
        <color indexed="8"/>
        <rFont val="SwissReSans"/>
        <family val="2"/>
      </rPr>
      <t>Intermediate result 4</t>
    </r>
    <r>
      <rPr>
        <sz val="11"/>
        <color indexed="8"/>
        <rFont val="SwissReSans"/>
        <family val="2"/>
      </rPr>
      <t xml:space="preserve">:    </t>
    </r>
    <r>
      <rPr>
        <b/>
        <i/>
        <sz val="11"/>
        <color indexed="8"/>
        <rFont val="SwissReSans"/>
        <family val="2"/>
      </rPr>
      <t>Haz</t>
    </r>
    <r>
      <rPr>
        <b/>
        <i/>
        <vertAlign val="subscript"/>
        <sz val="11"/>
        <color indexed="8"/>
        <rFont val="SwissReSans"/>
        <family val="2"/>
      </rPr>
      <t>astron.</t>
    </r>
    <r>
      <rPr>
        <b/>
        <i/>
        <sz val="11"/>
        <color indexed="8"/>
        <rFont val="SwissReSans"/>
        <family val="2"/>
      </rPr>
      <t xml:space="preserve"> rising </t>
    </r>
    <r>
      <rPr>
        <sz val="11"/>
        <color indexed="8"/>
        <rFont val="SwissReSans"/>
        <family val="2"/>
      </rPr>
      <t>= 115.114°     (Haz</t>
    </r>
    <r>
      <rPr>
        <vertAlign val="subscript"/>
        <sz val="11"/>
        <color indexed="8"/>
        <rFont val="SwissReSans"/>
        <family val="2"/>
      </rPr>
      <t>math</t>
    </r>
    <r>
      <rPr>
        <sz val="11"/>
        <color indexed="8"/>
        <rFont val="SwissReSans"/>
        <family val="2"/>
      </rPr>
      <t xml:space="preserve"> setting is obsolet here)
Now with Table 10 the declination value of the sun is determined for November 11, by rough interpolation between columns B and C (late 16th century).
</t>
    </r>
    <r>
      <rPr>
        <b/>
        <sz val="11"/>
        <color indexed="8"/>
        <rFont val="SwissReSans"/>
        <family val="2"/>
      </rPr>
      <t>Intermediate result 5:</t>
    </r>
    <r>
      <rPr>
        <sz val="11"/>
        <color indexed="8"/>
        <rFont val="SwissReSans"/>
        <family val="2"/>
      </rPr>
      <t xml:space="preserve">    </t>
    </r>
    <r>
      <rPr>
        <b/>
        <i/>
        <sz val="11"/>
        <color indexed="8"/>
        <rFont val="SwissReSans"/>
        <family val="2"/>
      </rPr>
      <t>δ</t>
    </r>
    <r>
      <rPr>
        <sz val="11"/>
        <color indexed="8"/>
        <rFont val="SwissReSans"/>
        <family val="2"/>
      </rPr>
      <t xml:space="preserve"> sun = ca. -17.48° 
By this δ- value now the horizon azimuth of the sun for November 11 (on the astronom. horizon) is determined. The variables for </t>
    </r>
    <r>
      <rPr>
        <b/>
        <i/>
        <sz val="11"/>
        <color indexed="8"/>
        <rFont val="SwissReSans"/>
        <family val="2"/>
      </rPr>
      <t>δ</t>
    </r>
    <r>
      <rPr>
        <sz val="11"/>
        <color indexed="8"/>
        <rFont val="SwissReSans"/>
        <family val="2"/>
      </rPr>
      <t xml:space="preserve"> = -17.48°, </t>
    </r>
    <r>
      <rPr>
        <b/>
        <i/>
        <sz val="11"/>
        <color indexed="8"/>
        <rFont val="SwissReSans"/>
        <family val="2"/>
      </rPr>
      <t>φ</t>
    </r>
    <r>
      <rPr>
        <sz val="11"/>
        <color indexed="8"/>
        <rFont val="SwissReSans"/>
        <family val="2"/>
      </rPr>
      <t xml:space="preserve"> = 48.8° und </t>
    </r>
    <r>
      <rPr>
        <b/>
        <i/>
        <sz val="11"/>
        <color indexed="8"/>
        <rFont val="SwissReSans"/>
        <family val="2"/>
      </rPr>
      <t>hs</t>
    </r>
    <r>
      <rPr>
        <sz val="11"/>
        <color indexed="8"/>
        <rFont val="SwissReSans"/>
        <family val="2"/>
      </rPr>
      <t xml:space="preserve"> = 0° are transferred in the according input boxes of table 1.
</t>
    </r>
    <r>
      <rPr>
        <b/>
        <sz val="11"/>
        <color indexed="8"/>
        <rFont val="SwissReSans"/>
        <family val="2"/>
      </rPr>
      <t>Intermediate result 6:</t>
    </r>
    <r>
      <rPr>
        <sz val="11"/>
        <color indexed="8"/>
        <rFont val="SwissReSans"/>
        <family val="2"/>
      </rPr>
      <t xml:space="preserve">    </t>
    </r>
    <r>
      <rPr>
        <b/>
        <i/>
        <sz val="11"/>
        <color indexed="8"/>
        <rFont val="SwissReSans"/>
        <family val="2"/>
      </rPr>
      <t>Haz</t>
    </r>
    <r>
      <rPr>
        <b/>
        <i/>
        <vertAlign val="subscript"/>
        <sz val="11"/>
        <color indexed="8"/>
        <rFont val="SwissReSans"/>
        <family val="2"/>
      </rPr>
      <t>astron.</t>
    </r>
    <r>
      <rPr>
        <b/>
        <i/>
        <sz val="11"/>
        <color indexed="8"/>
        <rFont val="SwissReSans"/>
        <family val="2"/>
      </rPr>
      <t xml:space="preserve"> rising</t>
    </r>
    <r>
      <rPr>
        <sz val="11"/>
        <color indexed="8"/>
        <rFont val="SwissReSans"/>
        <family val="2"/>
      </rPr>
      <t xml:space="preserve"> = 116.397°  
</t>
    </r>
    <r>
      <rPr>
        <b/>
        <sz val="11"/>
        <color indexed="8"/>
        <rFont val="SwissReSans"/>
        <family val="2"/>
      </rPr>
      <t>Answer to question 1:</t>
    </r>
    <r>
      <rPr>
        <sz val="11"/>
        <color indexed="8"/>
        <rFont val="SwissReSans"/>
        <family val="2"/>
      </rPr>
      <t xml:space="preserve">  The angle difference between the intermediate results 4 and 6 is approx. 1.3°.
</t>
    </r>
  </si>
  <si>
    <r>
      <t xml:space="preserve">First, the latitude of Stonehenge must be determined. According to Google Earth this is about φ = 51.179°. The variables for δ = +24°, φ = 51.179° and hs = 0.5° are then transferred in to the input boxes of Table 1 for the center of the sun's disk.
</t>
    </r>
    <r>
      <rPr>
        <b/>
        <sz val="11"/>
        <color indexed="8"/>
        <rFont val="SwissReSans"/>
        <family val="2"/>
      </rPr>
      <t>Result A:</t>
    </r>
    <r>
      <rPr>
        <sz val="11"/>
        <color indexed="8"/>
        <rFont val="SwissReSans"/>
        <family val="2"/>
      </rPr>
      <t xml:space="preserve">  </t>
    </r>
    <r>
      <rPr>
        <b/>
        <i/>
        <sz val="11"/>
        <color indexed="8"/>
        <rFont val="SwissReSans"/>
        <family val="2"/>
      </rPr>
      <t>Aa</t>
    </r>
    <r>
      <rPr>
        <sz val="11"/>
        <color indexed="8"/>
        <rFont val="SwissReSans"/>
        <family val="2"/>
      </rPr>
      <t xml:space="preserve"> = 49.581°  </t>
    </r>
    <r>
      <rPr>
        <b/>
        <i/>
        <sz val="11"/>
        <color indexed="8"/>
        <rFont val="SwissReSans"/>
        <family val="2"/>
      </rPr>
      <t>Au</t>
    </r>
    <r>
      <rPr>
        <sz val="11"/>
        <color indexed="8"/>
        <rFont val="SwissReSans"/>
        <family val="2"/>
      </rPr>
      <t xml:space="preserve"> = 310.419° (center of the disk)  
For the upper edge of the sun the same variables are now entered in Table 4.   
</t>
    </r>
    <r>
      <rPr>
        <b/>
        <sz val="11"/>
        <color indexed="8"/>
        <rFont val="SwissReSans"/>
        <family val="2"/>
      </rPr>
      <t>Result B:</t>
    </r>
    <r>
      <rPr>
        <sz val="11"/>
        <color indexed="8"/>
        <rFont val="SwissReSans"/>
        <family val="2"/>
      </rPr>
      <t xml:space="preserve">  </t>
    </r>
    <r>
      <rPr>
        <b/>
        <i/>
        <sz val="11"/>
        <color indexed="8"/>
        <rFont val="SwissReSans"/>
        <family val="2"/>
      </rPr>
      <t>Aa</t>
    </r>
    <r>
      <rPr>
        <sz val="11"/>
        <color indexed="8"/>
        <rFont val="SwissReSans"/>
        <family val="2"/>
      </rPr>
      <t xml:space="preserve"> = 49.138° (upper limb)
Remark: This example shows the ambiguity if an azimuth is indicated as a declination value! The rising azimuth Au is obsolete here, because the bearing runs in the NE direction. According to Table 10 it can be seen that δ = +24° marks in good approximation the sunrise of the summer solstice (approx. 2000 BC).</t>
    </r>
  </si>
  <si>
    <r>
      <rPr>
        <b/>
        <sz val="12"/>
        <color indexed="8"/>
        <rFont val="SwissReSans"/>
        <family val="2"/>
      </rPr>
      <t>Liturgical calendar of saints of the catholic church</t>
    </r>
    <r>
      <rPr>
        <sz val="12"/>
        <color indexed="8"/>
        <rFont val="SwissReSans"/>
        <family val="2"/>
      </rPr>
      <t xml:space="preserve">
Rising and setting azimuth of the solar upper limb on the corresponding patron saint's day, related to the mathematical horizon, the latitude φ = 47° and a declination δ for 1000 AD.
</t>
    </r>
  </si>
  <si>
    <r>
      <t xml:space="preserve">- Calendar date
</t>
    </r>
    <r>
      <rPr>
        <b/>
        <sz val="12"/>
        <color indexed="8"/>
        <rFont val="SwissReSans"/>
        <family val="2"/>
      </rPr>
      <t xml:space="preserve">δ </t>
    </r>
    <r>
      <rPr>
        <sz val="12"/>
        <color indexed="8"/>
        <rFont val="SwissReSans"/>
        <family val="2"/>
      </rPr>
      <t xml:space="preserve"> = declination of the sun
</t>
    </r>
    <r>
      <rPr>
        <b/>
        <sz val="12"/>
        <color indexed="8"/>
        <rFont val="SwissReSans"/>
        <family val="2"/>
      </rPr>
      <t>Haz</t>
    </r>
    <r>
      <rPr>
        <sz val="12"/>
        <color indexed="8"/>
        <rFont val="SwissReSans"/>
        <family val="2"/>
      </rPr>
      <t xml:space="preserve"> = Azimuth of the solar upper limb on astronom. horizon 
</t>
    </r>
  </si>
  <si>
    <t>the diurnal parallax (Höhenparallaxe) due to the deviation of the observation site (topocentric) from the centre of the earth (geocentric)</t>
  </si>
  <si>
    <t>- Atmospheric refraction 
- Lunar disk parallax
- Lunar diurnal parallax</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</si>
</sst>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0000"/>
    <numFmt numFmtId="171" formatCode="0.0000"/>
    <numFmt numFmtId="172" formatCode="0.00000"/>
    <numFmt numFmtId="173" formatCode="0.000"/>
    <numFmt numFmtId="174" formatCode="&quot;Ja&quot;;&quot;Ja&quot;;&quot;Nein&quot;"/>
    <numFmt numFmtId="175" formatCode="&quot;Wahr&quot;;&quot;Wahr&quot;;&quot;Falsch&quot;"/>
    <numFmt numFmtId="176" formatCode="&quot;Ein&quot;;&quot;Ein&quot;;&quot;Aus&quot;"/>
    <numFmt numFmtId="177" formatCode="[$€-2]\ #,##0.00_);[Red]\([$€-2]\ #,##0.00\)"/>
  </numFmts>
  <fonts count="136">
    <font>
      <sz val="11"/>
      <color theme="1"/>
      <name val="Calibri"/>
      <family val="2"/>
    </font>
    <font>
      <sz val="11"/>
      <color indexed="8"/>
      <name val="Calibri"/>
      <family val="2"/>
    </font>
    <font>
      <b/>
      <sz val="24"/>
      <color indexed="8"/>
      <name val="SwissReSans"/>
      <family val="2"/>
    </font>
    <font>
      <b/>
      <sz val="26"/>
      <color indexed="8"/>
      <name val="SwissReSans"/>
      <family val="2"/>
    </font>
    <font>
      <b/>
      <sz val="18"/>
      <color indexed="8"/>
      <name val="SwissReSans"/>
      <family val="2"/>
    </font>
    <font>
      <sz val="11"/>
      <color indexed="8"/>
      <name val="SwissReSans"/>
      <family val="2"/>
    </font>
    <font>
      <b/>
      <sz val="12"/>
      <color indexed="8"/>
      <name val="SwissReSans"/>
      <family val="2"/>
    </font>
    <font>
      <sz val="12"/>
      <color indexed="8"/>
      <name val="SwissReSans"/>
      <family val="2"/>
    </font>
    <font>
      <sz val="12"/>
      <color indexed="8"/>
      <name val="Calibri"/>
      <family val="2"/>
    </font>
    <font>
      <b/>
      <i/>
      <sz val="20"/>
      <color indexed="8"/>
      <name val="SwissReSans"/>
      <family val="2"/>
    </font>
    <font>
      <b/>
      <sz val="20"/>
      <color indexed="8"/>
      <name val="SwissReSans"/>
      <family val="2"/>
    </font>
    <font>
      <b/>
      <i/>
      <sz val="14"/>
      <color indexed="8"/>
      <name val="SwissReSans"/>
      <family val="2"/>
    </font>
    <font>
      <b/>
      <sz val="14"/>
      <color indexed="8"/>
      <name val="SwissReSans"/>
      <family val="2"/>
    </font>
    <font>
      <sz val="14"/>
      <color indexed="56"/>
      <name val="Calibri"/>
      <family val="2"/>
    </font>
    <font>
      <b/>
      <i/>
      <sz val="14"/>
      <color indexed="56"/>
      <name val="Calibri"/>
      <family val="2"/>
    </font>
    <font>
      <b/>
      <sz val="13"/>
      <color indexed="8"/>
      <name val="SwissReSans"/>
      <family val="2"/>
    </font>
    <font>
      <sz val="14"/>
      <color indexed="8"/>
      <name val="Calibri"/>
      <family val="2"/>
    </font>
    <font>
      <b/>
      <sz val="16"/>
      <color indexed="8"/>
      <name val="SwissReSans"/>
      <family val="2"/>
    </font>
    <font>
      <sz val="13"/>
      <color indexed="8"/>
      <name val="SwissReSans"/>
      <family val="2"/>
    </font>
    <font>
      <b/>
      <sz val="18"/>
      <color indexed="8"/>
      <name val="Calibri"/>
      <family val="2"/>
    </font>
    <font>
      <b/>
      <sz val="14"/>
      <name val="SwissReSans"/>
      <family val="2"/>
    </font>
    <font>
      <b/>
      <i/>
      <sz val="14"/>
      <color indexed="56"/>
      <name val="SwissReSans"/>
      <family val="2"/>
    </font>
    <font>
      <sz val="14"/>
      <color indexed="8"/>
      <name val="SwissReSans"/>
      <family val="2"/>
    </font>
    <font>
      <b/>
      <sz val="14"/>
      <color indexed="10"/>
      <name val="SwissReSans"/>
      <family val="2"/>
    </font>
    <font>
      <i/>
      <sz val="16"/>
      <color indexed="8"/>
      <name val="SwissReSans"/>
      <family val="2"/>
    </font>
    <font>
      <i/>
      <vertAlign val="subscript"/>
      <sz val="16"/>
      <color indexed="8"/>
      <name val="SwissReSans"/>
      <family val="2"/>
    </font>
    <font>
      <sz val="16"/>
      <color indexed="8"/>
      <name val="Calibri"/>
      <family val="2"/>
    </font>
    <font>
      <i/>
      <sz val="18"/>
      <color indexed="8"/>
      <name val="SwissReSans"/>
      <family val="2"/>
    </font>
    <font>
      <i/>
      <sz val="14"/>
      <color indexed="8"/>
      <name val="SwissReSans"/>
      <family val="2"/>
    </font>
    <font>
      <sz val="14"/>
      <color indexed="56"/>
      <name val="SwissReSans"/>
      <family val="2"/>
    </font>
    <font>
      <b/>
      <sz val="11"/>
      <color indexed="8"/>
      <name val="SwissReSans"/>
      <family val="2"/>
    </font>
    <font>
      <b/>
      <i/>
      <sz val="11"/>
      <color indexed="8"/>
      <name val="SwissReSans"/>
      <family val="2"/>
    </font>
    <font>
      <b/>
      <i/>
      <vertAlign val="subscript"/>
      <sz val="11"/>
      <color indexed="8"/>
      <name val="SwissReSans"/>
      <family val="2"/>
    </font>
    <font>
      <b/>
      <i/>
      <sz val="11"/>
      <color indexed="8"/>
      <name val="Calibri"/>
      <family val="2"/>
    </font>
    <font>
      <b/>
      <sz val="12"/>
      <color indexed="10"/>
      <name val="SwissReSans"/>
      <family val="2"/>
    </font>
    <font>
      <b/>
      <sz val="12"/>
      <color indexed="10"/>
      <name val="Calibri"/>
      <family val="2"/>
    </font>
    <font>
      <b/>
      <sz val="20"/>
      <name val="SwissReSans"/>
      <family val="2"/>
    </font>
    <font>
      <sz val="11"/>
      <name val="SwissReSans"/>
      <family val="2"/>
    </font>
    <font>
      <sz val="12"/>
      <name val="SwissReSans"/>
      <family val="2"/>
    </font>
    <font>
      <i/>
      <sz val="11"/>
      <color indexed="8"/>
      <name val="SwissReSans"/>
      <family val="2"/>
    </font>
    <font>
      <b/>
      <vertAlign val="subscript"/>
      <sz val="11"/>
      <color indexed="8"/>
      <name val="SwissReSans"/>
      <family val="2"/>
    </font>
    <font>
      <b/>
      <sz val="20"/>
      <color indexed="9"/>
      <name val="SwissReSans"/>
      <family val="2"/>
    </font>
    <font>
      <sz val="11"/>
      <color indexed="10"/>
      <name val="Calibri"/>
      <family val="2"/>
    </font>
    <font>
      <b/>
      <sz val="24"/>
      <color indexed="8"/>
      <name val="Calibri"/>
      <family val="2"/>
    </font>
    <font>
      <b/>
      <sz val="16"/>
      <color indexed="8"/>
      <name val="Calibri"/>
      <family val="2"/>
    </font>
    <font>
      <b/>
      <sz val="14"/>
      <color indexed="30"/>
      <name val="Calibri"/>
      <family val="2"/>
    </font>
    <font>
      <b/>
      <sz val="14"/>
      <name val="Calibri"/>
      <family val="2"/>
    </font>
    <font>
      <sz val="12"/>
      <color indexed="30"/>
      <name val="Calibri"/>
      <family val="2"/>
    </font>
    <font>
      <b/>
      <sz val="14"/>
      <color indexed="10"/>
      <name val="Calibri"/>
      <family val="2"/>
    </font>
    <font>
      <sz val="12"/>
      <color indexed="10"/>
      <name val="Calibri"/>
      <family val="2"/>
    </font>
    <font>
      <b/>
      <sz val="20"/>
      <color indexed="8"/>
      <name val="Calibri"/>
      <family val="2"/>
    </font>
    <font>
      <b/>
      <sz val="12"/>
      <color indexed="30"/>
      <name val="Calibri"/>
      <family val="2"/>
    </font>
    <font>
      <sz val="10"/>
      <color indexed="30"/>
      <name val="Calibri"/>
      <family val="2"/>
    </font>
    <font>
      <sz val="10"/>
      <color indexed="10"/>
      <name val="Calibri"/>
      <family val="2"/>
    </font>
    <font>
      <sz val="12"/>
      <color indexed="56"/>
      <name val="Calibri"/>
      <family val="2"/>
    </font>
    <font>
      <sz val="13"/>
      <color indexed="8"/>
      <name val="Calibri"/>
      <family val="2"/>
    </font>
    <font>
      <b/>
      <sz val="14"/>
      <color indexed="30"/>
      <name val="SwissReSans"/>
      <family val="2"/>
    </font>
    <font>
      <sz val="12"/>
      <color indexed="10"/>
      <name val="SwissReSans"/>
      <family val="2"/>
    </font>
    <font>
      <sz val="14"/>
      <color indexed="8"/>
      <name val="Arial Unicode MS"/>
      <family val="2"/>
    </font>
    <font>
      <sz val="12"/>
      <color indexed="8"/>
      <name val="Arial Unicode MS"/>
      <family val="2"/>
    </font>
    <font>
      <sz val="12"/>
      <color indexed="30"/>
      <name val="SwissReSans"/>
      <family val="2"/>
    </font>
    <font>
      <sz val="14"/>
      <color indexed="10"/>
      <name val="SwissReSans"/>
      <family val="2"/>
    </font>
    <font>
      <sz val="11"/>
      <name val="Calibri"/>
      <family val="2"/>
    </font>
    <font>
      <sz val="8"/>
      <name val="Calibri"/>
      <family val="2"/>
    </font>
    <font>
      <sz val="16"/>
      <color indexed="8"/>
      <name val="SwissReSans"/>
      <family val="2"/>
    </font>
    <font>
      <sz val="14"/>
      <color indexed="9"/>
      <name val="Calibri"/>
      <family val="2"/>
    </font>
    <font>
      <b/>
      <i/>
      <sz val="14"/>
      <color indexed="9"/>
      <name val="Calibri"/>
      <family val="2"/>
    </font>
    <font>
      <b/>
      <sz val="14"/>
      <color indexed="9"/>
      <name val="SwissReSans"/>
      <family val="2"/>
    </font>
    <font>
      <b/>
      <i/>
      <sz val="14"/>
      <color indexed="9"/>
      <name val="SwissReSans"/>
      <family val="2"/>
    </font>
    <font>
      <sz val="12"/>
      <name val="Arial Unicode MS"/>
      <family val="2"/>
    </font>
    <font>
      <i/>
      <sz val="12"/>
      <name val="Arial Unicode MS"/>
      <family val="2"/>
    </font>
    <font>
      <sz val="18"/>
      <color indexed="8"/>
      <name val="SwissReSans"/>
      <family val="2"/>
    </font>
    <font>
      <b/>
      <sz val="14"/>
      <color indexed="8"/>
      <name val="Calibri"/>
      <family val="2"/>
    </font>
    <font>
      <i/>
      <sz val="12"/>
      <color indexed="8"/>
      <name val="SwissReSans"/>
      <family val="2"/>
    </font>
    <font>
      <b/>
      <i/>
      <sz val="11"/>
      <name val="SwissReSans"/>
      <family val="2"/>
    </font>
    <font>
      <vertAlign val="subscript"/>
      <sz val="11"/>
      <color indexed="8"/>
      <name val="SwissReSans"/>
      <family val="2"/>
    </font>
    <font>
      <vertAlign val="subscript"/>
      <sz val="14"/>
      <color indexed="9"/>
      <name val="Calibri"/>
      <family val="2"/>
    </font>
    <font>
      <b/>
      <vertAlign val="subscript"/>
      <sz val="14"/>
      <color indexed="8"/>
      <name val="SwissReSans"/>
      <family val="2"/>
    </font>
    <font>
      <sz val="16"/>
      <color indexed="10"/>
      <name val="Calibri"/>
      <family val="2"/>
    </font>
    <font>
      <sz val="13"/>
      <color indexed="10"/>
      <name val="SwissReSans"/>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4"/>
      <name val="Calibri"/>
      <family val="2"/>
    </font>
    <font>
      <b/>
      <sz val="14"/>
      <color indexed="9"/>
      <name val="Calibri"/>
      <family val="2"/>
    </font>
    <font>
      <sz val="12"/>
      <name val="Calibri"/>
      <family val="2"/>
    </font>
    <font>
      <sz val="14"/>
      <color indexed="10"/>
      <name val="Calibri"/>
      <family val="2"/>
    </font>
    <font>
      <sz val="10"/>
      <color indexed="8"/>
      <name val="Calibri"/>
      <family val="0"/>
    </font>
    <font>
      <sz val="14"/>
      <color indexed="62"/>
      <name val="SwissReSans"/>
      <family val="0"/>
    </font>
    <font>
      <i/>
      <sz val="10"/>
      <color indexed="62"/>
      <name val="Calibri"/>
      <family val="0"/>
    </font>
    <font>
      <i/>
      <sz val="14"/>
      <color indexed="62"/>
      <name val="SwissReSans"/>
      <family val="0"/>
    </font>
    <font>
      <i/>
      <sz val="12"/>
      <color indexed="10"/>
      <name val="Calibri"/>
      <family val="0"/>
    </font>
    <font>
      <b/>
      <i/>
      <sz val="14"/>
      <color indexed="8"/>
      <name val="Calibri"/>
      <family val="0"/>
    </font>
    <font>
      <b/>
      <i/>
      <sz val="14"/>
      <color indexed="8"/>
      <name val="Times New Roman"/>
      <family val="0"/>
    </font>
    <font>
      <vertAlign val="subscript"/>
      <sz val="14"/>
      <color indexed="8"/>
      <name val="SwissReSans"/>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0"/>
      <name val="Calibri"/>
      <family val="2"/>
    </font>
    <font>
      <b/>
      <sz val="14"/>
      <color rgb="FFFF0000"/>
      <name val="Calibri"/>
      <family val="2"/>
    </font>
    <font>
      <b/>
      <sz val="14"/>
      <color theme="0"/>
      <name val="Calibri"/>
      <family val="2"/>
    </font>
    <font>
      <b/>
      <sz val="14"/>
      <color theme="0"/>
      <name val="SwissReSans"/>
      <family val="2"/>
    </font>
    <font>
      <b/>
      <sz val="14"/>
      <color theme="1"/>
      <name val="Calibri"/>
      <family val="2"/>
    </font>
    <font>
      <b/>
      <sz val="16"/>
      <color theme="1"/>
      <name val="Calibri"/>
      <family val="2"/>
    </font>
    <font>
      <b/>
      <sz val="14"/>
      <color theme="1"/>
      <name val="SwissReSans"/>
      <family val="2"/>
    </font>
    <font>
      <sz val="14"/>
      <color theme="1"/>
      <name val="SwissReSans"/>
      <family val="2"/>
    </font>
    <font>
      <sz val="16"/>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31"/>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rgb="FFCCCCFF"/>
        <bgColor indexed="64"/>
      </patternFill>
    </fill>
    <fill>
      <patternFill patternType="solid">
        <fgColor rgb="FFFF7C80"/>
        <bgColor indexed="64"/>
      </patternFill>
    </fill>
    <fill>
      <patternFill patternType="solid">
        <fgColor rgb="FFCCCCFF"/>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4"/>
        <bgColor indexed="64"/>
      </patternFill>
    </fill>
    <fill>
      <patternFill patternType="solid">
        <fgColor indexed="14"/>
        <bgColor indexed="64"/>
      </patternFill>
    </fill>
    <fill>
      <patternFill patternType="solid">
        <fgColor rgb="FFFFC000"/>
        <bgColor indexed="64"/>
      </patternFill>
    </fill>
    <fill>
      <patternFill patternType="solid">
        <fgColor theme="2"/>
        <bgColor indexed="64"/>
      </patternFill>
    </fill>
    <fill>
      <patternFill patternType="solid">
        <fgColor rgb="FFFF330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30"/>
      </left>
      <right style="thick">
        <color indexed="30"/>
      </right>
      <top style="thick">
        <color indexed="30"/>
      </top>
      <bottom/>
    </border>
    <border>
      <left style="thick">
        <color indexed="30"/>
      </left>
      <right style="thick">
        <color indexed="30"/>
      </right>
      <top/>
      <bottom/>
    </border>
    <border>
      <left style="thick">
        <color indexed="10"/>
      </left>
      <right style="thick">
        <color indexed="10"/>
      </right>
      <top style="thick">
        <color indexed="10"/>
      </top>
      <bottom/>
    </border>
    <border>
      <left style="thick">
        <color indexed="10"/>
      </left>
      <right style="thick">
        <color indexed="10"/>
      </right>
      <top/>
      <bottom/>
    </border>
    <border>
      <left style="thick">
        <color indexed="10"/>
      </left>
      <right style="thick">
        <color indexed="10"/>
      </right>
      <top/>
      <bottom style="thick">
        <color indexed="10"/>
      </bottom>
    </border>
    <border>
      <left/>
      <right/>
      <top style="medium"/>
      <bottom/>
    </border>
    <border>
      <left/>
      <right style="thick">
        <color indexed="10"/>
      </right>
      <top style="thick">
        <color indexed="30"/>
      </top>
      <bottom/>
    </border>
    <border>
      <left style="thick">
        <color rgb="FFFF0000"/>
      </left>
      <right style="thick">
        <color rgb="FFFF0000"/>
      </right>
      <top style="thick">
        <color rgb="FFFF0000"/>
      </top>
      <bottom style="thick">
        <color rgb="FFFF0000"/>
      </bottom>
    </border>
    <border>
      <left style="thick">
        <color indexed="30"/>
      </left>
      <right style="thick">
        <color indexed="30"/>
      </right>
      <top/>
      <bottom style="thick">
        <color indexed="30"/>
      </bottom>
    </border>
    <border>
      <left>
        <color indexed="63"/>
      </left>
      <right>
        <color indexed="63"/>
      </right>
      <top>
        <color indexed="63"/>
      </top>
      <bottom style="medium"/>
    </border>
    <border>
      <left>
        <color indexed="63"/>
      </left>
      <right style="medium"/>
      <top>
        <color indexed="63"/>
      </top>
      <bottom>
        <color indexed="63"/>
      </bottom>
    </border>
    <border>
      <left style="thick">
        <color theme="0"/>
      </left>
      <right style="thick">
        <color theme="0"/>
      </right>
      <top>
        <color indexed="63"/>
      </top>
      <bottom>
        <color indexed="63"/>
      </bottom>
    </border>
    <border>
      <left style="thick"/>
      <right style="thick"/>
      <top style="thick"/>
      <bottom style="thick"/>
    </border>
    <border>
      <left style="thick"/>
      <right style="medium"/>
      <top style="thick"/>
      <bottom/>
    </border>
    <border>
      <left>
        <color indexed="63"/>
      </left>
      <right style="thick"/>
      <top style="thick"/>
      <bottom style="medium"/>
    </border>
    <border>
      <left style="thick"/>
      <right style="thick"/>
      <top style="thick"/>
      <bottom style="medium"/>
    </border>
    <border>
      <left style="thick"/>
      <right style="medium"/>
      <top/>
      <bottom/>
    </border>
    <border>
      <left>
        <color indexed="63"/>
      </left>
      <right style="thick"/>
      <top style="medium"/>
      <bottom style="medium"/>
    </border>
    <border>
      <left style="thick"/>
      <right style="thick"/>
      <top style="medium"/>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theme="0"/>
      </left>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1" applyNumberFormat="0" applyAlignment="0" applyProtection="0"/>
    <xf numFmtId="0" fontId="111" fillId="26" borderId="2" applyNumberFormat="0" applyAlignment="0" applyProtection="0"/>
    <xf numFmtId="0" fontId="11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3" fillId="27" borderId="2" applyNumberFormat="0" applyAlignment="0" applyProtection="0"/>
    <xf numFmtId="0" fontId="114" fillId="0" borderId="3" applyNumberFormat="0" applyFill="0" applyAlignment="0" applyProtection="0"/>
    <xf numFmtId="0" fontId="115" fillId="0" borderId="0" applyNumberFormat="0" applyFill="0" applyBorder="0" applyAlignment="0" applyProtection="0"/>
    <xf numFmtId="0" fontId="116" fillId="28" borderId="0" applyNumberFormat="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119" fillId="31" borderId="0" applyNumberFormat="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5" fillId="0" borderId="0" applyNumberFormat="0" applyFill="0" applyBorder="0" applyAlignment="0" applyProtection="0"/>
    <xf numFmtId="0" fontId="126" fillId="32" borderId="9" applyNumberFormat="0" applyAlignment="0" applyProtection="0"/>
  </cellStyleXfs>
  <cellXfs count="291">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vertical="top"/>
    </xf>
    <xf numFmtId="0" fontId="43" fillId="0" borderId="0" xfId="0" applyFont="1" applyAlignment="1">
      <alignment/>
    </xf>
    <xf numFmtId="0" fontId="12" fillId="0" borderId="0" xfId="0" applyFont="1" applyAlignment="1">
      <alignment/>
    </xf>
    <xf numFmtId="0" fontId="44" fillId="0" borderId="0" xfId="0" applyFont="1" applyAlignment="1">
      <alignment/>
    </xf>
    <xf numFmtId="0" fontId="45" fillId="0" borderId="10" xfId="0" applyFont="1" applyBorder="1" applyAlignment="1">
      <alignment horizontal="center" vertical="center"/>
    </xf>
    <xf numFmtId="0" fontId="46" fillId="0" borderId="0" xfId="0" applyFont="1" applyAlignment="1">
      <alignment/>
    </xf>
    <xf numFmtId="0" fontId="45" fillId="0" borderId="0" xfId="0" applyFont="1" applyAlignment="1">
      <alignment/>
    </xf>
    <xf numFmtId="0" fontId="0" fillId="0" borderId="11" xfId="0" applyBorder="1" applyAlignment="1">
      <alignment/>
    </xf>
    <xf numFmtId="0" fontId="47" fillId="0" borderId="0" xfId="0" applyFont="1" applyAlignment="1">
      <alignment vertical="center"/>
    </xf>
    <xf numFmtId="0" fontId="13" fillId="33" borderId="0" xfId="0" applyFont="1" applyFill="1" applyAlignment="1">
      <alignment/>
    </xf>
    <xf numFmtId="0" fontId="48" fillId="0" borderId="12" xfId="0" applyFont="1" applyBorder="1" applyAlignment="1">
      <alignment horizontal="center" vertical="center"/>
    </xf>
    <xf numFmtId="0" fontId="48" fillId="0" borderId="0" xfId="0" applyFont="1" applyAlignment="1">
      <alignment/>
    </xf>
    <xf numFmtId="0" fontId="16" fillId="34" borderId="0" xfId="0" applyFont="1" applyFill="1" applyAlignment="1">
      <alignment/>
    </xf>
    <xf numFmtId="170" fontId="16" fillId="34" borderId="13" xfId="0" applyNumberFormat="1" applyFont="1" applyFill="1" applyBorder="1" applyAlignment="1">
      <alignment vertical="center"/>
    </xf>
    <xf numFmtId="0" fontId="49" fillId="0" borderId="0" xfId="0" applyFont="1" applyAlignment="1">
      <alignment vertical="center"/>
    </xf>
    <xf numFmtId="170" fontId="0" fillId="0" borderId="13" xfId="0" applyNumberFormat="1" applyBorder="1" applyAlignment="1">
      <alignment/>
    </xf>
    <xf numFmtId="170" fontId="16" fillId="34" borderId="14" xfId="0" applyNumberFormat="1" applyFont="1" applyFill="1" applyBorder="1" applyAlignment="1">
      <alignment vertical="center"/>
    </xf>
    <xf numFmtId="0" fontId="50" fillId="0" borderId="0" xfId="0" applyFont="1" applyAlignment="1">
      <alignment/>
    </xf>
    <xf numFmtId="0" fontId="51" fillId="0" borderId="0" xfId="0" applyFont="1" applyAlignment="1">
      <alignment/>
    </xf>
    <xf numFmtId="0" fontId="35" fillId="0" borderId="0" xfId="0" applyFont="1" applyAlignment="1">
      <alignment/>
    </xf>
    <xf numFmtId="0" fontId="5" fillId="0" borderId="0" xfId="0" applyFont="1" applyAlignment="1">
      <alignment/>
    </xf>
    <xf numFmtId="0" fontId="1" fillId="0" borderId="0" xfId="0" applyFont="1" applyAlignment="1">
      <alignment/>
    </xf>
    <xf numFmtId="0" fontId="0" fillId="0" borderId="0" xfId="0" applyBorder="1" applyAlignment="1" applyProtection="1">
      <alignment/>
      <protection locked="0"/>
    </xf>
    <xf numFmtId="0" fontId="0" fillId="0" borderId="0" xfId="0" applyBorder="1" applyAlignment="1">
      <alignment/>
    </xf>
    <xf numFmtId="0" fontId="52" fillId="0" borderId="0" xfId="0" applyFont="1" applyAlignment="1">
      <alignment/>
    </xf>
    <xf numFmtId="0" fontId="16" fillId="0" borderId="0" xfId="0" applyFont="1" applyBorder="1" applyAlignment="1">
      <alignment/>
    </xf>
    <xf numFmtId="0" fontId="53" fillId="0" borderId="0" xfId="0" applyFont="1" applyAlignment="1">
      <alignment/>
    </xf>
    <xf numFmtId="0" fontId="53" fillId="0" borderId="0" xfId="0" applyFont="1" applyBorder="1" applyAlignment="1">
      <alignment/>
    </xf>
    <xf numFmtId="0" fontId="16" fillId="0" borderId="0" xfId="0" applyFont="1" applyAlignment="1">
      <alignment/>
    </xf>
    <xf numFmtId="0" fontId="42" fillId="0" borderId="0" xfId="0" applyFont="1" applyBorder="1" applyAlignment="1">
      <alignment/>
    </xf>
    <xf numFmtId="0" fontId="0" fillId="35" borderId="0" xfId="0" applyFill="1" applyAlignment="1">
      <alignment/>
    </xf>
    <xf numFmtId="0" fontId="54" fillId="36" borderId="0" xfId="0" applyFont="1" applyFill="1" applyAlignment="1">
      <alignment/>
    </xf>
    <xf numFmtId="0" fontId="8" fillId="36" borderId="11" xfId="0" applyFont="1" applyFill="1" applyBorder="1" applyAlignment="1" applyProtection="1">
      <alignment vertical="center"/>
      <protection/>
    </xf>
    <xf numFmtId="0" fontId="48" fillId="0" borderId="0" xfId="0" applyFont="1" applyAlignment="1">
      <alignment vertical="center"/>
    </xf>
    <xf numFmtId="0" fontId="16" fillId="34" borderId="0" xfId="0" applyFont="1" applyFill="1" applyAlignment="1">
      <alignment vertical="center"/>
    </xf>
    <xf numFmtId="170" fontId="16" fillId="34" borderId="14" xfId="0" applyNumberFormat="1" applyFont="1" applyFill="1" applyBorder="1" applyAlignment="1">
      <alignment vertical="center"/>
    </xf>
    <xf numFmtId="0" fontId="0" fillId="37" borderId="0" xfId="0" applyFill="1" applyAlignment="1">
      <alignment/>
    </xf>
    <xf numFmtId="0" fontId="0" fillId="0" borderId="15" xfId="0" applyBorder="1" applyAlignment="1">
      <alignment/>
    </xf>
    <xf numFmtId="0" fontId="0" fillId="38" borderId="0" xfId="0" applyFill="1" applyAlignment="1">
      <alignment/>
    </xf>
    <xf numFmtId="0" fontId="15" fillId="0" borderId="0" xfId="0" applyFont="1" applyAlignment="1">
      <alignment/>
    </xf>
    <xf numFmtId="0" fontId="0" fillId="33" borderId="0" xfId="0" applyFill="1" applyAlignment="1">
      <alignment/>
    </xf>
    <xf numFmtId="0" fontId="0" fillId="39" borderId="0" xfId="0" applyFill="1" applyAlignment="1">
      <alignment/>
    </xf>
    <xf numFmtId="0" fontId="0" fillId="0" borderId="0" xfId="0" applyFill="1" applyAlignment="1">
      <alignment/>
    </xf>
    <xf numFmtId="0" fontId="8" fillId="0" borderId="16" xfId="0" applyFont="1" applyFill="1" applyBorder="1" applyAlignment="1" applyProtection="1">
      <alignment vertical="center"/>
      <protection/>
    </xf>
    <xf numFmtId="0" fontId="0" fillId="34" borderId="0" xfId="0" applyFill="1" applyAlignment="1">
      <alignment vertical="center"/>
    </xf>
    <xf numFmtId="0" fontId="55" fillId="0" borderId="0" xfId="0" applyFont="1" applyAlignment="1">
      <alignment/>
    </xf>
    <xf numFmtId="0" fontId="12" fillId="0" borderId="0" xfId="0" applyFont="1" applyAlignment="1">
      <alignment/>
    </xf>
    <xf numFmtId="0" fontId="5" fillId="4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17" fillId="0" borderId="0" xfId="0" applyFont="1" applyAlignment="1">
      <alignment/>
    </xf>
    <xf numFmtId="0" fontId="56" fillId="0" borderId="10" xfId="0" applyFont="1" applyBorder="1" applyAlignment="1">
      <alignment horizontal="center" vertical="center"/>
    </xf>
    <xf numFmtId="0" fontId="20" fillId="0" borderId="0" xfId="0" applyFont="1" applyAlignment="1">
      <alignment/>
    </xf>
    <xf numFmtId="0" fontId="56" fillId="0" borderId="0" xfId="0" applyFont="1" applyAlignment="1">
      <alignment vertical="center"/>
    </xf>
    <xf numFmtId="11" fontId="5" fillId="0" borderId="0" xfId="0" applyNumberFormat="1" applyFont="1" applyAlignment="1">
      <alignment/>
    </xf>
    <xf numFmtId="0" fontId="5" fillId="0" borderId="0" xfId="0" applyFont="1" applyAlignment="1">
      <alignment vertical="center"/>
    </xf>
    <xf numFmtId="0" fontId="22" fillId="34" borderId="0" xfId="0" applyFont="1" applyFill="1" applyAlignment="1">
      <alignment/>
    </xf>
    <xf numFmtId="0" fontId="57" fillId="0" borderId="0" xfId="0" applyFont="1" applyAlignment="1">
      <alignment vertical="center"/>
    </xf>
    <xf numFmtId="0" fontId="12" fillId="0" borderId="0" xfId="0" applyFont="1" applyAlignment="1">
      <alignment wrapText="1"/>
    </xf>
    <xf numFmtId="0" fontId="5" fillId="34" borderId="0" xfId="0" applyFont="1" applyFill="1" applyAlignment="1">
      <alignment vertical="center"/>
    </xf>
    <xf numFmtId="0" fontId="28" fillId="0" borderId="0" xfId="0" applyFont="1" applyAlignment="1">
      <alignment/>
    </xf>
    <xf numFmtId="0" fontId="5" fillId="0" borderId="13" xfId="0" applyFont="1" applyBorder="1" applyAlignment="1">
      <alignment/>
    </xf>
    <xf numFmtId="0" fontId="23" fillId="0" borderId="0" xfId="0" applyFont="1" applyFill="1" applyAlignment="1">
      <alignment vertical="center"/>
    </xf>
    <xf numFmtId="0" fontId="5" fillId="0" borderId="0" xfId="0" applyFont="1" applyFill="1" applyAlignment="1">
      <alignment vertical="center"/>
    </xf>
    <xf numFmtId="2" fontId="22" fillId="0" borderId="13" xfId="0" applyNumberFormat="1" applyFont="1" applyFill="1" applyBorder="1" applyAlignment="1">
      <alignment vertical="center"/>
    </xf>
    <xf numFmtId="0" fontId="5" fillId="41" borderId="0" xfId="0" applyFont="1" applyFill="1" applyAlignment="1">
      <alignment/>
    </xf>
    <xf numFmtId="0" fontId="56" fillId="0" borderId="0" xfId="0" applyFont="1" applyAlignment="1">
      <alignment/>
    </xf>
    <xf numFmtId="0" fontId="21" fillId="33" borderId="0" xfId="0" applyFont="1" applyFill="1" applyAlignment="1">
      <alignment vertical="center"/>
    </xf>
    <xf numFmtId="0" fontId="21" fillId="0" borderId="0" xfId="0" applyFont="1" applyFill="1" applyAlignment="1">
      <alignment vertical="center"/>
    </xf>
    <xf numFmtId="0" fontId="29" fillId="0" borderId="0" xfId="0" applyFont="1" applyFill="1" applyAlignment="1">
      <alignment vertical="center"/>
    </xf>
    <xf numFmtId="0" fontId="5" fillId="42" borderId="0" xfId="0" applyFont="1" applyFill="1" applyAlignment="1">
      <alignment/>
    </xf>
    <xf numFmtId="0" fontId="0" fillId="42" borderId="0" xfId="0" applyFill="1" applyAlignment="1">
      <alignment/>
    </xf>
    <xf numFmtId="0" fontId="58" fillId="33" borderId="0" xfId="0" applyFont="1" applyFill="1" applyAlignment="1">
      <alignment horizontal="center" vertical="top" wrapText="1"/>
    </xf>
    <xf numFmtId="0" fontId="0" fillId="0" borderId="0" xfId="0" applyAlignment="1">
      <alignment vertical="top" wrapText="1"/>
    </xf>
    <xf numFmtId="0" fontId="59" fillId="33" borderId="0" xfId="0" applyFont="1" applyFill="1" applyAlignment="1">
      <alignment horizontal="left"/>
    </xf>
    <xf numFmtId="172" fontId="59" fillId="0" borderId="0" xfId="0" applyNumberFormat="1" applyFont="1" applyAlignment="1">
      <alignment horizontal="center" vertical="center"/>
    </xf>
    <xf numFmtId="172" fontId="59" fillId="0" borderId="0" xfId="0" applyNumberFormat="1" applyFont="1" applyAlignment="1">
      <alignment horizontal="left"/>
    </xf>
    <xf numFmtId="172" fontId="59" fillId="0" borderId="0" xfId="0" applyNumberFormat="1" applyFont="1" applyAlignment="1">
      <alignment/>
    </xf>
    <xf numFmtId="172" fontId="8" fillId="0" borderId="0" xfId="0" applyNumberFormat="1" applyFont="1" applyAlignment="1">
      <alignment/>
    </xf>
    <xf numFmtId="0" fontId="8" fillId="0" borderId="0" xfId="0" applyFont="1" applyAlignment="1">
      <alignment/>
    </xf>
    <xf numFmtId="0" fontId="59" fillId="0" borderId="0" xfId="0" applyFont="1" applyAlignment="1">
      <alignment/>
    </xf>
    <xf numFmtId="0" fontId="5" fillId="0" borderId="0" xfId="0" applyFont="1" applyAlignment="1">
      <alignment vertical="top"/>
    </xf>
    <xf numFmtId="0" fontId="7" fillId="36" borderId="11" xfId="0" applyFont="1" applyFill="1" applyBorder="1" applyAlignment="1" applyProtection="1">
      <alignment vertical="center"/>
      <protection/>
    </xf>
    <xf numFmtId="0" fontId="60" fillId="0" borderId="0" xfId="0" applyFont="1" applyAlignment="1">
      <alignment vertical="center"/>
    </xf>
    <xf numFmtId="0" fontId="5" fillId="0" borderId="11" xfId="0" applyFont="1" applyBorder="1" applyAlignment="1">
      <alignment/>
    </xf>
    <xf numFmtId="170" fontId="5" fillId="0" borderId="13" xfId="0" applyNumberFormat="1" applyFont="1" applyBorder="1" applyAlignment="1">
      <alignment/>
    </xf>
    <xf numFmtId="172" fontId="59" fillId="38" borderId="0" xfId="0" applyNumberFormat="1" applyFont="1" applyFill="1" applyAlignment="1">
      <alignment horizontal="center" vertical="center"/>
    </xf>
    <xf numFmtId="172" fontId="59" fillId="38" borderId="0" xfId="0" applyNumberFormat="1" applyFont="1" applyFill="1" applyAlignment="1">
      <alignment horizontal="left"/>
    </xf>
    <xf numFmtId="172" fontId="59" fillId="38" borderId="0" xfId="0" applyNumberFormat="1" applyFont="1" applyFill="1" applyAlignment="1">
      <alignment/>
    </xf>
    <xf numFmtId="172" fontId="59" fillId="43" borderId="0" xfId="0" applyNumberFormat="1" applyFont="1" applyFill="1" applyAlignment="1">
      <alignment horizontal="center" vertical="center"/>
    </xf>
    <xf numFmtId="172" fontId="59" fillId="43" borderId="0" xfId="0" applyNumberFormat="1" applyFont="1" applyFill="1" applyAlignment="1">
      <alignment horizontal="left"/>
    </xf>
    <xf numFmtId="172" fontId="59" fillId="43" borderId="0" xfId="0" applyNumberFormat="1" applyFont="1" applyFill="1" applyAlignment="1">
      <alignment/>
    </xf>
    <xf numFmtId="172" fontId="59" fillId="44" borderId="0" xfId="0" applyNumberFormat="1" applyFont="1" applyFill="1" applyAlignment="1">
      <alignment horizontal="center" vertical="center"/>
    </xf>
    <xf numFmtId="172" fontId="59" fillId="44" borderId="0" xfId="0" applyNumberFormat="1" applyFont="1" applyFill="1" applyAlignment="1">
      <alignment horizontal="left"/>
    </xf>
    <xf numFmtId="172" fontId="59" fillId="44" borderId="0" xfId="0" applyNumberFormat="1" applyFont="1" applyFill="1" applyAlignment="1">
      <alignment/>
    </xf>
    <xf numFmtId="0" fontId="62" fillId="0" borderId="0" xfId="0" applyFont="1" applyAlignment="1">
      <alignment/>
    </xf>
    <xf numFmtId="0" fontId="62" fillId="0" borderId="0" xfId="0" applyFont="1" applyFill="1" applyAlignment="1">
      <alignment/>
    </xf>
    <xf numFmtId="0" fontId="38" fillId="0" borderId="0" xfId="0" applyFont="1" applyAlignment="1">
      <alignment/>
    </xf>
    <xf numFmtId="0" fontId="20" fillId="0" borderId="0" xfId="0" applyFont="1" applyAlignment="1">
      <alignment vertical="center"/>
    </xf>
    <xf numFmtId="0" fontId="38" fillId="0" borderId="0" xfId="0" applyFont="1" applyAlignment="1">
      <alignment vertical="center"/>
    </xf>
    <xf numFmtId="0" fontId="5" fillId="0" borderId="0" xfId="0" applyFont="1" applyAlignment="1">
      <alignment vertical="top" wrapText="1"/>
    </xf>
    <xf numFmtId="0" fontId="6" fillId="45" borderId="0" xfId="0" applyFont="1" applyFill="1" applyAlignment="1">
      <alignment vertical="top"/>
    </xf>
    <xf numFmtId="0" fontId="5" fillId="33" borderId="0" xfId="0" applyFont="1" applyFill="1" applyAlignment="1">
      <alignment vertical="top"/>
    </xf>
    <xf numFmtId="0" fontId="5" fillId="38" borderId="0" xfId="0" applyFont="1" applyFill="1" applyAlignment="1">
      <alignment vertical="top"/>
    </xf>
    <xf numFmtId="0" fontId="5" fillId="37" borderId="0" xfId="0" applyFont="1" applyFill="1" applyAlignment="1">
      <alignment vertical="top"/>
    </xf>
    <xf numFmtId="0" fontId="5" fillId="45" borderId="0" xfId="0" applyFont="1" applyFill="1" applyAlignment="1">
      <alignment vertical="top" wrapText="1"/>
    </xf>
    <xf numFmtId="0" fontId="5" fillId="45" borderId="0" xfId="0" applyFont="1" applyFill="1" applyAlignment="1">
      <alignment vertical="top"/>
    </xf>
    <xf numFmtId="0" fontId="5" fillId="40" borderId="0" xfId="0" applyFont="1" applyFill="1" applyAlignment="1">
      <alignment vertical="top"/>
    </xf>
    <xf numFmtId="0" fontId="36" fillId="46" borderId="0" xfId="0" applyFont="1" applyFill="1" applyAlignment="1">
      <alignment vertical="center"/>
    </xf>
    <xf numFmtId="0" fontId="37" fillId="46" borderId="0" xfId="0" applyFont="1" applyFill="1" applyAlignment="1">
      <alignment/>
    </xf>
    <xf numFmtId="0" fontId="62" fillId="46" borderId="0" xfId="0" applyFont="1" applyFill="1" applyAlignment="1">
      <alignment/>
    </xf>
    <xf numFmtId="0" fontId="15" fillId="0" borderId="0" xfId="0" applyNumberFormat="1" applyFont="1" applyAlignment="1">
      <alignment/>
    </xf>
    <xf numFmtId="0" fontId="15" fillId="0" borderId="0" xfId="0" applyFont="1" applyAlignment="1">
      <alignment/>
    </xf>
    <xf numFmtId="170" fontId="61" fillId="0" borderId="17" xfId="0" applyNumberFormat="1" applyFont="1" applyBorder="1" applyAlignment="1">
      <alignment vertical="center"/>
    </xf>
    <xf numFmtId="0" fontId="5" fillId="0" borderId="0" xfId="0" applyFont="1" applyBorder="1" applyAlignment="1">
      <alignment/>
    </xf>
    <xf numFmtId="0" fontId="38" fillId="0" borderId="0" xfId="0" applyFont="1" applyAlignment="1">
      <alignment horizontal="center"/>
    </xf>
    <xf numFmtId="2" fontId="38" fillId="0" borderId="0" xfId="0" applyNumberFormat="1" applyFont="1" applyAlignment="1">
      <alignment horizontal="center"/>
    </xf>
    <xf numFmtId="0" fontId="16" fillId="0" borderId="0" xfId="0" applyFont="1" applyAlignment="1">
      <alignment/>
    </xf>
    <xf numFmtId="17" fontId="0" fillId="0" borderId="0" xfId="0" applyNumberFormat="1" applyAlignment="1">
      <alignment/>
    </xf>
    <xf numFmtId="0" fontId="13" fillId="47" borderId="0" xfId="0" applyFont="1" applyFill="1" applyAlignment="1">
      <alignment/>
    </xf>
    <xf numFmtId="0" fontId="16" fillId="33" borderId="18" xfId="0" applyFont="1" applyFill="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2" fontId="97" fillId="48" borderId="11" xfId="0" applyNumberFormat="1" applyFont="1" applyFill="1" applyBorder="1" applyAlignment="1" applyProtection="1">
      <alignment horizontal="center"/>
      <protection locked="0"/>
    </xf>
    <xf numFmtId="0" fontId="127" fillId="34" borderId="0" xfId="0" applyFont="1" applyFill="1" applyAlignment="1">
      <alignment vertical="center"/>
    </xf>
    <xf numFmtId="0" fontId="22" fillId="49" borderId="0" xfId="0" applyFont="1" applyFill="1" applyAlignment="1">
      <alignment/>
    </xf>
    <xf numFmtId="2" fontId="97" fillId="50" borderId="11" xfId="0" applyNumberFormat="1" applyFont="1" applyFill="1" applyBorder="1" applyAlignment="1" applyProtection="1">
      <alignment horizontal="center"/>
      <protection locked="0"/>
    </xf>
    <xf numFmtId="0" fontId="45" fillId="0" borderId="0" xfId="0" applyFont="1" applyAlignment="1">
      <alignment vertical="top"/>
    </xf>
    <xf numFmtId="0" fontId="45" fillId="0" borderId="10" xfId="0" applyFont="1" applyBorder="1" applyAlignment="1">
      <alignment horizontal="center" vertical="center"/>
    </xf>
    <xf numFmtId="0" fontId="16" fillId="33" borderId="11" xfId="0"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locked="0"/>
    </xf>
    <xf numFmtId="171" fontId="16" fillId="49" borderId="13" xfId="0" applyNumberFormat="1" applyFont="1" applyFill="1" applyBorder="1" applyAlignment="1">
      <alignment vertical="center"/>
    </xf>
    <xf numFmtId="0" fontId="127" fillId="49" borderId="0" xfId="0" applyFont="1" applyFill="1" applyAlignment="1">
      <alignment vertical="center"/>
    </xf>
    <xf numFmtId="0" fontId="128" fillId="0" borderId="12" xfId="0" applyFont="1" applyBorder="1" applyAlignment="1">
      <alignment horizontal="center" vertical="center"/>
    </xf>
    <xf numFmtId="0" fontId="13" fillId="33" borderId="0" xfId="0" applyFont="1" applyFill="1" applyAlignment="1">
      <alignment vertical="center"/>
    </xf>
    <xf numFmtId="171" fontId="97" fillId="34" borderId="14" xfId="0" applyNumberFormat="1" applyFont="1" applyFill="1" applyBorder="1" applyAlignment="1">
      <alignment vertical="center"/>
    </xf>
    <xf numFmtId="173" fontId="16" fillId="34" borderId="12" xfId="0" applyNumberFormat="1" applyFont="1" applyFill="1" applyBorder="1" applyAlignment="1">
      <alignment vertical="center"/>
    </xf>
    <xf numFmtId="173" fontId="16" fillId="34" borderId="14" xfId="0" applyNumberFormat="1" applyFont="1" applyFill="1" applyBorder="1" applyAlignment="1">
      <alignment vertical="center"/>
    </xf>
    <xf numFmtId="173" fontId="16" fillId="34" borderId="13" xfId="0" applyNumberFormat="1" applyFont="1" applyFill="1" applyBorder="1" applyAlignment="1">
      <alignment vertical="center"/>
    </xf>
    <xf numFmtId="0" fontId="129" fillId="34" borderId="0" xfId="0" applyFont="1" applyFill="1" applyAlignment="1">
      <alignment vertical="center"/>
    </xf>
    <xf numFmtId="0" fontId="130" fillId="34" borderId="0" xfId="0" applyFont="1" applyFill="1" applyAlignment="1">
      <alignment vertical="center"/>
    </xf>
    <xf numFmtId="2" fontId="13" fillId="33" borderId="18" xfId="0" applyNumberFormat="1" applyFont="1" applyFill="1" applyBorder="1" applyAlignment="1" applyProtection="1">
      <alignment horizontal="center" vertical="center"/>
      <protection locked="0"/>
    </xf>
    <xf numFmtId="0" fontId="48" fillId="0" borderId="0" xfId="0" applyFont="1" applyAlignment="1">
      <alignment vertical="center"/>
    </xf>
    <xf numFmtId="0" fontId="45" fillId="0" borderId="0" xfId="0" applyFont="1" applyAlignment="1">
      <alignment/>
    </xf>
    <xf numFmtId="0" fontId="47" fillId="0" borderId="0" xfId="0" applyFont="1" applyAlignment="1">
      <alignment/>
    </xf>
    <xf numFmtId="0" fontId="49" fillId="0" borderId="0" xfId="0" applyFont="1" applyAlignment="1">
      <alignment vertical="center"/>
    </xf>
    <xf numFmtId="171" fontId="16" fillId="34" borderId="14" xfId="0" applyNumberFormat="1" applyFont="1" applyFill="1" applyBorder="1" applyAlignment="1">
      <alignment vertical="center"/>
    </xf>
    <xf numFmtId="0" fontId="22" fillId="0" borderId="11" xfId="0" applyFont="1" applyFill="1" applyBorder="1" applyAlignment="1" applyProtection="1">
      <alignment horizontal="center" vertical="center"/>
      <protection/>
    </xf>
    <xf numFmtId="0" fontId="69" fillId="0" borderId="0" xfId="0" applyFont="1" applyAlignment="1">
      <alignment/>
    </xf>
    <xf numFmtId="2" fontId="69" fillId="0" borderId="0" xfId="0" applyNumberFormat="1" applyFont="1" applyAlignment="1">
      <alignment horizontal="center"/>
    </xf>
    <xf numFmtId="0" fontId="69" fillId="33" borderId="0" xfId="0" applyFont="1" applyFill="1" applyAlignment="1">
      <alignment vertical="center"/>
    </xf>
    <xf numFmtId="0" fontId="99" fillId="0" borderId="0" xfId="0" applyFont="1" applyAlignment="1">
      <alignment/>
    </xf>
    <xf numFmtId="0" fontId="99" fillId="33" borderId="0" xfId="0" applyFont="1" applyFill="1" applyAlignment="1">
      <alignment vertical="center"/>
    </xf>
    <xf numFmtId="0" fontId="46" fillId="0" borderId="0" xfId="0" applyFont="1" applyAlignment="1">
      <alignment vertical="center"/>
    </xf>
    <xf numFmtId="0" fontId="69" fillId="0" borderId="0" xfId="0" applyFont="1" applyAlignment="1">
      <alignment horizontal="left" vertical="center"/>
    </xf>
    <xf numFmtId="0" fontId="23" fillId="0" borderId="12" xfId="0" applyFont="1" applyBorder="1" applyAlignment="1">
      <alignment horizontal="center" vertical="center"/>
    </xf>
    <xf numFmtId="0" fontId="22" fillId="0" borderId="0" xfId="0" applyFont="1" applyAlignment="1">
      <alignment/>
    </xf>
    <xf numFmtId="0" fontId="71" fillId="0" borderId="0" xfId="0" applyFont="1" applyAlignment="1">
      <alignment/>
    </xf>
    <xf numFmtId="0" fontId="4" fillId="40" borderId="0" xfId="0" applyFont="1" applyFill="1" applyAlignment="1">
      <alignment/>
    </xf>
    <xf numFmtId="0" fontId="5" fillId="0" borderId="19" xfId="0" applyFont="1" applyBorder="1" applyAlignment="1">
      <alignment vertical="top"/>
    </xf>
    <xf numFmtId="0" fontId="5" fillId="33" borderId="0" xfId="0" applyFont="1" applyFill="1" applyBorder="1" applyAlignment="1">
      <alignment vertical="top"/>
    </xf>
    <xf numFmtId="0" fontId="5" fillId="33" borderId="20" xfId="0" applyFont="1" applyFill="1" applyBorder="1" applyAlignment="1">
      <alignment vertical="top"/>
    </xf>
    <xf numFmtId="0" fontId="0" fillId="40" borderId="0" xfId="0" applyFill="1" applyBorder="1" applyAlignment="1">
      <alignment wrapText="1"/>
    </xf>
    <xf numFmtId="0" fontId="0" fillId="40" borderId="20" xfId="0" applyFill="1" applyBorder="1" applyAlignment="1">
      <alignment wrapText="1"/>
    </xf>
    <xf numFmtId="0" fontId="5" fillId="37" borderId="0" xfId="0" applyFont="1" applyFill="1" applyBorder="1" applyAlignment="1">
      <alignment vertical="top"/>
    </xf>
    <xf numFmtId="0" fontId="5" fillId="37" borderId="20" xfId="0" applyFont="1" applyFill="1" applyBorder="1" applyAlignment="1">
      <alignment vertical="top"/>
    </xf>
    <xf numFmtId="0" fontId="5" fillId="38" borderId="0" xfId="0" applyFont="1" applyFill="1" applyBorder="1" applyAlignment="1">
      <alignment vertical="top"/>
    </xf>
    <xf numFmtId="0" fontId="5" fillId="38" borderId="20" xfId="0" applyFont="1" applyFill="1" applyBorder="1" applyAlignment="1">
      <alignment vertical="top"/>
    </xf>
    <xf numFmtId="0" fontId="5" fillId="45" borderId="0" xfId="0" applyFont="1" applyFill="1" applyBorder="1" applyAlignment="1">
      <alignment vertical="top" wrapText="1"/>
    </xf>
    <xf numFmtId="0" fontId="5" fillId="45" borderId="20" xfId="0" applyFont="1" applyFill="1" applyBorder="1" applyAlignment="1">
      <alignment vertical="top" wrapText="1"/>
    </xf>
    <xf numFmtId="0" fontId="5" fillId="51" borderId="0" xfId="0" applyFont="1" applyFill="1" applyBorder="1" applyAlignment="1">
      <alignment vertical="top"/>
    </xf>
    <xf numFmtId="0" fontId="5" fillId="51" borderId="20" xfId="0" applyFont="1" applyFill="1" applyBorder="1" applyAlignment="1">
      <alignment vertical="top"/>
    </xf>
    <xf numFmtId="0" fontId="99" fillId="52" borderId="0" xfId="0" applyFont="1" applyFill="1" applyAlignment="1">
      <alignment/>
    </xf>
    <xf numFmtId="0" fontId="38" fillId="52" borderId="0" xfId="0" applyFont="1" applyFill="1" applyAlignment="1">
      <alignment/>
    </xf>
    <xf numFmtId="0" fontId="38" fillId="0" borderId="0" xfId="0" applyFont="1" applyBorder="1" applyAlignment="1">
      <alignment/>
    </xf>
    <xf numFmtId="0" fontId="131" fillId="2" borderId="0" xfId="0" applyFont="1" applyFill="1" applyBorder="1" applyAlignment="1">
      <alignment vertical="center" wrapText="1"/>
    </xf>
    <xf numFmtId="0" fontId="69" fillId="33" borderId="21" xfId="0" applyFont="1" applyFill="1" applyBorder="1" applyAlignment="1">
      <alignment vertical="center"/>
    </xf>
    <xf numFmtId="0" fontId="38" fillId="0" borderId="0" xfId="0" applyFont="1" applyAlignment="1">
      <alignment vertical="top" wrapText="1"/>
    </xf>
    <xf numFmtId="0" fontId="131" fillId="2" borderId="21" xfId="0" applyFont="1" applyFill="1" applyBorder="1" applyAlignment="1">
      <alignment horizontal="center" vertical="center" wrapText="1"/>
    </xf>
    <xf numFmtId="0" fontId="5" fillId="0" borderId="0" xfId="0" applyFont="1" applyBorder="1" applyAlignment="1">
      <alignment vertical="top"/>
    </xf>
    <xf numFmtId="49" fontId="12" fillId="0" borderId="22" xfId="0" applyNumberFormat="1" applyFont="1" applyBorder="1" applyAlignment="1">
      <alignment horizontal="center" vertical="center"/>
    </xf>
    <xf numFmtId="49" fontId="12" fillId="0" borderId="22" xfId="0" applyNumberFormat="1" applyFont="1" applyBorder="1" applyAlignment="1">
      <alignment vertical="center"/>
    </xf>
    <xf numFmtId="49" fontId="12" fillId="34" borderId="23" xfId="0" applyNumberFormat="1" applyFont="1" applyFill="1" applyBorder="1" applyAlignment="1">
      <alignment horizontal="center" vertical="center"/>
    </xf>
    <xf numFmtId="49" fontId="7" fillId="0" borderId="24" xfId="0" applyNumberFormat="1" applyFont="1" applyBorder="1" applyAlignment="1">
      <alignment vertical="center" wrapText="1"/>
    </xf>
    <xf numFmtId="49" fontId="7" fillId="0" borderId="25" xfId="0" applyNumberFormat="1" applyFont="1" applyBorder="1" applyAlignment="1">
      <alignment vertical="center" wrapText="1"/>
    </xf>
    <xf numFmtId="49" fontId="12" fillId="0" borderId="26" xfId="0" applyNumberFormat="1" applyFont="1" applyFill="1" applyBorder="1" applyAlignment="1">
      <alignment horizontal="center" vertical="center"/>
    </xf>
    <xf numFmtId="49" fontId="7" fillId="0" borderId="27" xfId="0" applyNumberFormat="1" applyFont="1" applyFill="1" applyBorder="1" applyAlignment="1">
      <alignment vertical="center" wrapText="1"/>
    </xf>
    <xf numFmtId="49" fontId="7" fillId="0" borderId="28" xfId="0" applyNumberFormat="1" applyFont="1" applyFill="1" applyBorder="1" applyAlignment="1">
      <alignment vertical="center" wrapText="1"/>
    </xf>
    <xf numFmtId="49" fontId="12" fillId="35" borderId="26" xfId="0" applyNumberFormat="1" applyFont="1" applyFill="1" applyBorder="1" applyAlignment="1">
      <alignment horizontal="center" vertical="center"/>
    </xf>
    <xf numFmtId="49" fontId="7" fillId="0" borderId="27" xfId="0" applyNumberFormat="1" applyFont="1" applyBorder="1" applyAlignment="1">
      <alignment vertical="top" wrapText="1"/>
    </xf>
    <xf numFmtId="49" fontId="7" fillId="0" borderId="28" xfId="0" applyNumberFormat="1" applyFont="1" applyBorder="1" applyAlignment="1">
      <alignment vertical="center" wrapText="1"/>
    </xf>
    <xf numFmtId="49" fontId="12" fillId="37" borderId="26" xfId="0" applyNumberFormat="1" applyFont="1" applyFill="1" applyBorder="1" applyAlignment="1">
      <alignment horizontal="center" vertical="center"/>
    </xf>
    <xf numFmtId="49" fontId="7" fillId="0" borderId="27" xfId="0" applyNumberFormat="1" applyFont="1" applyBorder="1" applyAlignment="1">
      <alignment vertical="center" wrapText="1"/>
    </xf>
    <xf numFmtId="49" fontId="12" fillId="38" borderId="26" xfId="0" applyNumberFormat="1" applyFont="1" applyFill="1" applyBorder="1" applyAlignment="1">
      <alignment horizontal="center" vertical="center"/>
    </xf>
    <xf numFmtId="49" fontId="12" fillId="53" borderId="26" xfId="0" applyNumberFormat="1" applyFont="1" applyFill="1" applyBorder="1" applyAlignment="1">
      <alignment horizontal="center" vertical="center"/>
    </xf>
    <xf numFmtId="49" fontId="5" fillId="0" borderId="28" xfId="0" applyNumberFormat="1" applyFont="1" applyBorder="1" applyAlignment="1">
      <alignment vertical="center" wrapText="1"/>
    </xf>
    <xf numFmtId="49" fontId="5" fillId="0" borderId="28" xfId="0" applyNumberFormat="1" applyFont="1" applyBorder="1" applyAlignment="1">
      <alignment vertical="top" wrapText="1"/>
    </xf>
    <xf numFmtId="49" fontId="12" fillId="54" borderId="26" xfId="0" applyNumberFormat="1" applyFont="1" applyFill="1" applyBorder="1" applyAlignment="1">
      <alignment horizontal="center" vertical="center"/>
    </xf>
    <xf numFmtId="49" fontId="12" fillId="55" borderId="26" xfId="0" applyNumberFormat="1" applyFont="1" applyFill="1" applyBorder="1" applyAlignment="1">
      <alignment horizontal="center" vertical="center"/>
    </xf>
    <xf numFmtId="49" fontId="7" fillId="0" borderId="28" xfId="0" applyNumberFormat="1" applyFont="1" applyBorder="1" applyAlignment="1">
      <alignment vertical="top" wrapText="1"/>
    </xf>
    <xf numFmtId="49" fontId="12" fillId="56" borderId="26" xfId="0" applyNumberFormat="1" applyFont="1" applyFill="1" applyBorder="1" applyAlignment="1">
      <alignment horizontal="center" vertical="center"/>
    </xf>
    <xf numFmtId="49" fontId="6" fillId="0" borderId="27" xfId="0" applyNumberFormat="1" applyFont="1" applyBorder="1" applyAlignment="1">
      <alignment vertical="center" wrapText="1"/>
    </xf>
    <xf numFmtId="49" fontId="5" fillId="0" borderId="25" xfId="0" applyNumberFormat="1" applyFont="1" applyBorder="1" applyAlignment="1">
      <alignment vertical="center" wrapText="1"/>
    </xf>
    <xf numFmtId="49" fontId="5" fillId="0" borderId="25" xfId="0" applyNumberFormat="1" applyFont="1" applyBorder="1" applyAlignment="1">
      <alignment vertical="top" wrapText="1"/>
    </xf>
    <xf numFmtId="49" fontId="5" fillId="0" borderId="28" xfId="0" applyNumberFormat="1" applyFont="1" applyFill="1" applyBorder="1" applyAlignment="1">
      <alignment vertical="top" wrapText="1"/>
    </xf>
    <xf numFmtId="0" fontId="2" fillId="0" borderId="0" xfId="0" applyFont="1" applyAlignment="1">
      <alignment vertical="top"/>
    </xf>
    <xf numFmtId="0" fontId="6" fillId="33" borderId="0" xfId="0" applyFont="1" applyFill="1" applyAlignment="1">
      <alignment vertical="top"/>
    </xf>
    <xf numFmtId="0" fontId="6" fillId="38" borderId="0" xfId="0" applyFont="1" applyFill="1" applyAlignment="1">
      <alignment vertical="top"/>
    </xf>
    <xf numFmtId="0" fontId="6" fillId="37" borderId="0" xfId="0" applyFont="1" applyFill="1" applyAlignment="1">
      <alignment vertical="top"/>
    </xf>
    <xf numFmtId="0" fontId="6" fillId="45" borderId="0" xfId="0" applyFont="1" applyFill="1" applyAlignment="1">
      <alignment vertical="top"/>
    </xf>
    <xf numFmtId="0" fontId="6" fillId="40" borderId="0" xfId="0" applyFont="1" applyFill="1" applyAlignment="1">
      <alignment vertical="top"/>
    </xf>
    <xf numFmtId="0" fontId="6" fillId="37" borderId="19" xfId="0" applyFont="1" applyFill="1" applyBorder="1" applyAlignment="1">
      <alignment vertical="top"/>
    </xf>
    <xf numFmtId="0" fontId="6" fillId="0" borderId="0" xfId="0" applyFont="1" applyAlignment="1">
      <alignment vertical="top"/>
    </xf>
    <xf numFmtId="0" fontId="6" fillId="0" borderId="19" xfId="0" applyFont="1" applyBorder="1" applyAlignment="1">
      <alignment vertical="top"/>
    </xf>
    <xf numFmtId="0" fontId="10" fillId="0" borderId="0" xfId="0" applyFont="1" applyAlignment="1">
      <alignment vertical="center"/>
    </xf>
    <xf numFmtId="0" fontId="65" fillId="34" borderId="0" xfId="0" applyFont="1" applyFill="1" applyAlignment="1">
      <alignment vertical="center"/>
    </xf>
    <xf numFmtId="0" fontId="10" fillId="35" borderId="0" xfId="0" applyFont="1" applyFill="1" applyAlignment="1">
      <alignment vertical="center"/>
    </xf>
    <xf numFmtId="0" fontId="132" fillId="0" borderId="0" xfId="0" applyFont="1" applyAlignment="1">
      <alignment/>
    </xf>
    <xf numFmtId="0" fontId="0" fillId="0" borderId="0" xfId="0" applyAlignment="1">
      <alignment/>
    </xf>
    <xf numFmtId="0" fontId="10" fillId="37" borderId="0" xfId="0" applyFont="1" applyFill="1" applyAlignment="1">
      <alignment vertical="center"/>
    </xf>
    <xf numFmtId="0" fontId="13" fillId="48" borderId="0" xfId="0" applyFont="1" applyFill="1" applyAlignment="1">
      <alignment/>
    </xf>
    <xf numFmtId="0" fontId="48" fillId="0" borderId="12" xfId="0" applyFont="1" applyBorder="1" applyAlignment="1">
      <alignment horizontal="left" vertical="center"/>
    </xf>
    <xf numFmtId="0" fontId="45" fillId="0" borderId="0" xfId="0" applyFont="1" applyAlignment="1">
      <alignment horizontal="left" vertical="center"/>
    </xf>
    <xf numFmtId="0" fontId="10" fillId="38" borderId="0" xfId="0" applyFont="1" applyFill="1" applyAlignment="1">
      <alignment vertical="center"/>
    </xf>
    <xf numFmtId="0" fontId="10" fillId="33" borderId="0" xfId="0" applyFont="1" applyFill="1" applyAlignment="1">
      <alignment vertical="center"/>
    </xf>
    <xf numFmtId="0" fontId="15" fillId="0" borderId="0" xfId="0" applyFont="1" applyAlignment="1">
      <alignment wrapText="1"/>
    </xf>
    <xf numFmtId="0" fontId="12" fillId="0" borderId="0" xfId="0" applyNumberFormat="1" applyFont="1" applyAlignment="1">
      <alignment/>
    </xf>
    <xf numFmtId="0" fontId="133" fillId="0" borderId="0" xfId="0" applyFont="1" applyAlignment="1">
      <alignment vertical="center" wrapText="1"/>
    </xf>
    <xf numFmtId="0" fontId="133" fillId="0" borderId="0" xfId="0" applyFont="1" applyAlignment="1">
      <alignment vertical="center"/>
    </xf>
    <xf numFmtId="0" fontId="128" fillId="0" borderId="0" xfId="0" applyFont="1" applyAlignment="1">
      <alignment vertical="center"/>
    </xf>
    <xf numFmtId="0" fontId="13" fillId="33" borderId="0" xfId="0" applyFont="1" applyFill="1" applyAlignment="1">
      <alignment wrapText="1"/>
    </xf>
    <xf numFmtId="0" fontId="13" fillId="33" borderId="0" xfId="0" applyFont="1" applyFill="1" applyAlignment="1">
      <alignment vertical="center"/>
    </xf>
    <xf numFmtId="0" fontId="10" fillId="39" borderId="0" xfId="0" applyFont="1" applyFill="1" applyAlignment="1">
      <alignment vertical="center"/>
    </xf>
    <xf numFmtId="0" fontId="5" fillId="0" borderId="0" xfId="0" applyFont="1" applyAlignment="1">
      <alignment/>
    </xf>
    <xf numFmtId="0" fontId="18" fillId="0" borderId="0" xfId="0" applyFont="1" applyAlignment="1">
      <alignment/>
    </xf>
    <xf numFmtId="0" fontId="4" fillId="40" borderId="0" xfId="0" applyFont="1" applyFill="1" applyAlignment="1">
      <alignment vertical="center"/>
    </xf>
    <xf numFmtId="0" fontId="23" fillId="0" borderId="12" xfId="0" applyFont="1" applyBorder="1" applyAlignment="1">
      <alignment vertical="center"/>
    </xf>
    <xf numFmtId="0" fontId="67" fillId="34" borderId="0" xfId="0" applyFont="1" applyFill="1" applyAlignment="1">
      <alignment vertical="center"/>
    </xf>
    <xf numFmtId="0" fontId="28" fillId="0" borderId="0" xfId="0" applyFont="1" applyAlignment="1">
      <alignment/>
    </xf>
    <xf numFmtId="0" fontId="10" fillId="41" borderId="0" xfId="0" applyFont="1" applyFill="1" applyAlignment="1">
      <alignment vertical="center"/>
    </xf>
    <xf numFmtId="0" fontId="29" fillId="33" borderId="0" xfId="0" applyFont="1" applyFill="1" applyAlignment="1">
      <alignment vertical="center"/>
    </xf>
    <xf numFmtId="0" fontId="10" fillId="42" borderId="0" xfId="0" applyFont="1" applyFill="1" applyAlignment="1">
      <alignment vertical="center"/>
    </xf>
    <xf numFmtId="0" fontId="16" fillId="33" borderId="0" xfId="0" applyFont="1" applyFill="1" applyAlignment="1">
      <alignment horizontal="center" vertical="top" wrapText="1"/>
    </xf>
    <xf numFmtId="0" fontId="41" fillId="46" borderId="0" xfId="0" applyFont="1" applyFill="1" applyAlignment="1">
      <alignment vertical="center"/>
    </xf>
    <xf numFmtId="0" fontId="10" fillId="57" borderId="0" xfId="0" applyFont="1" applyFill="1" applyAlignment="1">
      <alignment vertical="center"/>
    </xf>
    <xf numFmtId="0" fontId="0" fillId="57" borderId="0" xfId="0" applyFill="1" applyAlignment="1">
      <alignment/>
    </xf>
    <xf numFmtId="0" fontId="0" fillId="0" borderId="0" xfId="0" applyAlignment="1">
      <alignment/>
    </xf>
    <xf numFmtId="0" fontId="134"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19" xfId="0" applyFont="1" applyBorder="1" applyAlignment="1">
      <alignment vertical="top" wrapText="1"/>
    </xf>
    <xf numFmtId="0" fontId="5" fillId="0" borderId="19" xfId="0" applyFont="1" applyBorder="1" applyAlignment="1">
      <alignment vertical="top" wrapText="1"/>
    </xf>
    <xf numFmtId="0" fontId="5" fillId="0" borderId="29" xfId="0" applyFont="1" applyBorder="1" applyAlignment="1">
      <alignment vertical="top" wrapText="1"/>
    </xf>
    <xf numFmtId="0" fontId="0" fillId="0" borderId="0" xfId="0" applyBorder="1" applyAlignment="1">
      <alignment wrapText="1"/>
    </xf>
    <xf numFmtId="0" fontId="0" fillId="0" borderId="20" xfId="0" applyBorder="1" applyAlignment="1">
      <alignment wrapText="1"/>
    </xf>
    <xf numFmtId="0" fontId="0" fillId="0" borderId="0" xfId="0" applyBorder="1" applyAlignment="1">
      <alignment vertical="top" wrapText="1"/>
    </xf>
    <xf numFmtId="0" fontId="0" fillId="0" borderId="20" xfId="0" applyBorder="1" applyAlignment="1">
      <alignment vertical="top" wrapText="1"/>
    </xf>
    <xf numFmtId="0" fontId="5" fillId="37" borderId="0" xfId="0" applyFont="1" applyFill="1" applyAlignment="1">
      <alignment vertical="top" wrapText="1"/>
    </xf>
    <xf numFmtId="0" fontId="135" fillId="0" borderId="30" xfId="0" applyFont="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133" fillId="0" borderId="0" xfId="0" applyFont="1" applyAlignment="1">
      <alignment vertical="center" wrapText="1"/>
    </xf>
    <xf numFmtId="0" fontId="133" fillId="0" borderId="0" xfId="0" applyFont="1" applyAlignment="1">
      <alignment vertical="center"/>
    </xf>
    <xf numFmtId="0" fontId="100" fillId="0" borderId="33" xfId="0" applyFont="1" applyBorder="1" applyAlignment="1">
      <alignment vertical="center" wrapText="1"/>
    </xf>
    <xf numFmtId="0" fontId="0" fillId="0" borderId="34" xfId="0" applyBorder="1" applyAlignment="1">
      <alignment vertical="center"/>
    </xf>
    <xf numFmtId="0" fontId="22" fillId="0" borderId="0" xfId="0" applyFont="1" applyBorder="1" applyAlignment="1">
      <alignment horizontal="left" vertical="center" wrapText="1"/>
    </xf>
    <xf numFmtId="0" fontId="0" fillId="0" borderId="0" xfId="0" applyBorder="1" applyAlignment="1">
      <alignment horizontal="left" vertical="center" wrapText="1"/>
    </xf>
    <xf numFmtId="0" fontId="18"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8"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172" fontId="34" fillId="38" borderId="0" xfId="0" applyNumberFormat="1" applyFont="1" applyFill="1" applyAlignment="1">
      <alignment horizontal="center" vertical="center" wrapText="1"/>
    </xf>
    <xf numFmtId="172" fontId="7" fillId="38" borderId="0" xfId="0" applyNumberFormat="1" applyFont="1" applyFill="1" applyAlignment="1">
      <alignment horizontal="center" vertical="center" wrapText="1"/>
    </xf>
    <xf numFmtId="172" fontId="8" fillId="38" borderId="0" xfId="0" applyNumberFormat="1" applyFont="1" applyFill="1" applyAlignment="1">
      <alignment horizontal="center" vertical="center" wrapText="1"/>
    </xf>
    <xf numFmtId="172" fontId="34" fillId="43" borderId="0" xfId="0" applyNumberFormat="1" applyFont="1" applyFill="1" applyAlignment="1">
      <alignment horizontal="center" vertical="center" wrapText="1"/>
    </xf>
    <xf numFmtId="172" fontId="8" fillId="43" borderId="0" xfId="0" applyNumberFormat="1" applyFont="1" applyFill="1" applyAlignment="1">
      <alignment horizontal="center" vertical="center" wrapText="1"/>
    </xf>
    <xf numFmtId="172" fontId="7" fillId="44" borderId="0" xfId="0" applyNumberFormat="1" applyFont="1" applyFill="1" applyAlignment="1">
      <alignment horizontal="center" vertical="center" wrapText="1"/>
    </xf>
    <xf numFmtId="172" fontId="8" fillId="44" borderId="0" xfId="0" applyNumberFormat="1" applyFont="1" applyFill="1" applyAlignment="1">
      <alignment horizontal="center" vertical="center" wrapText="1"/>
    </xf>
    <xf numFmtId="0" fontId="46" fillId="2" borderId="35" xfId="48" applyFont="1" applyFill="1" applyBorder="1" applyAlignment="1" applyProtection="1">
      <alignment vertical="center" wrapText="1"/>
      <protection/>
    </xf>
    <xf numFmtId="0" fontId="0" fillId="2" borderId="0" xfId="0" applyFill="1" applyBorder="1" applyAlignment="1">
      <alignment vertical="center"/>
    </xf>
    <xf numFmtId="0" fontId="20" fillId="0" borderId="0" xfId="0" applyFont="1" applyFill="1" applyAlignment="1">
      <alignment vertical="center" wrapText="1"/>
    </xf>
    <xf numFmtId="0" fontId="0" fillId="0" borderId="0" xfId="0"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 Id="rId5"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0210800" cy="10553700"/>
    <xdr:sp>
      <xdr:nvSpPr>
        <xdr:cNvPr id="1" name="Textfeld 1"/>
        <xdr:cNvSpPr txBox="1">
          <a:spLocks noChangeArrowheads="1"/>
        </xdr:cNvSpPr>
      </xdr:nvSpPr>
      <xdr:spPr>
        <a:xfrm>
          <a:off x="0" y="676275"/>
          <a:ext cx="10210800" cy="10553700"/>
        </a:xfrm>
        <a:prstGeom prst="rect">
          <a:avLst/>
        </a:prstGeom>
        <a:noFill/>
        <a:ln w="9525" cmpd="sng">
          <a:noFill/>
        </a:ln>
      </xdr:spPr>
      <xdr:txBody>
        <a:bodyPr vertOverflow="clip" wrap="square" lIns="54864" tIns="32004" rIns="0" bIns="0"/>
        <a:p>
          <a:pPr algn="l">
            <a:defRPr/>
          </a:pPr>
          <a:r>
            <a:rPr lang="en-US" cap="none" sz="1600" b="1" i="0" u="none" baseline="0">
              <a:solidFill>
                <a:srgbClr val="000000"/>
              </a:solidFill>
              <a:latin typeface="SwissReSans"/>
              <a:ea typeface="SwissReSans"/>
              <a:cs typeface="SwissReSans"/>
            </a:rPr>
            <a:t>Introduction
</a:t>
          </a:r>
          <a:r>
            <a:rPr lang="en-US" cap="none" sz="1600" b="1"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This Excel spreadsheet contains programmed formulas related to the field of archaeoastronomy. It is intended as a supplement to the publication </a:t>
          </a:r>
          <a:r>
            <a:rPr lang="en-US" cap="none" sz="1400" b="0" i="1" u="none" baseline="0">
              <a:solidFill>
                <a:srgbClr val="000000"/>
              </a:solidFill>
              <a:latin typeface="SwissReSans"/>
              <a:ea typeface="SwissReSans"/>
              <a:cs typeface="SwissReSans"/>
            </a:rPr>
            <a:t>"The analysis of archaeoastronomical orientations"</a:t>
          </a:r>
          <a:r>
            <a:rPr lang="en-US" cap="none" sz="1400" b="0" i="0" u="none" baseline="0">
              <a:solidFill>
                <a:srgbClr val="000000"/>
              </a:solidFill>
              <a:latin typeface="SwissReSans"/>
              <a:ea typeface="SwissReSans"/>
              <a:cs typeface="SwissReSans"/>
            </a:rPr>
            <a:t>. The topics are structured using the spreadsheets, which can be called up at the bottom of the window. The variables must be entered with the correct sign in the blue framed input boxes, i.e. by clicking on the box, typing over the existing numbers and confirming with the Enter key. The remaining fields are write-protected to prevent unintentional overtyping. The results are displayed, limited to six decimal places, in the red-framed boxes. For approximate calculations, the display is usually limited to three to four decimal places in order to avoid pretending a misleading semblance of precision. Whether the newly entered data should be saved is left to the "user".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The focus of this program is on the calculation of the horizon azimuths, marking the archaeoastronomically relevant, i.e. apparent or really observable points of rising and setting of celestial bodies. This case requires corresponding correction terms in the formulas, i.e. to correct the refraction effect in the Earth's atmosphere and the deviation of the real horizon from the astronomical horizon. In the case of the disk-shaped Sun and Moon, parallax effects must also be taken into account for lower- or upper edge considerations, since the published declination values mostly refer to the center of the disk</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Mostly</a:t>
          </a:r>
          <a:r>
            <a:rPr lang="en-US" cap="none" sz="1400" b="0" i="0" u="none" baseline="0">
              <a:solidFill>
                <a:srgbClr val="000000"/>
              </a:solidFill>
              <a:latin typeface="SwissReSans"/>
              <a:ea typeface="SwissReSans"/>
              <a:cs typeface="SwissReSans"/>
            </a:rPr>
            <a:t> as a definition for the rising or setting, the appearance or disappearance of the disk's upper limb is considered, whereby in certain cases also the lower limb can play a role. Detailed explanations can be found in my publication mentioned above.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Most of the simple planetarium programs, which can be downloaded as freeware from the internet (e.g. Stellarium, Sky Safari etc.), calculate simplified with so-called "true positions", i.e. without consideration of the atmospheric refraction and in the case of sun and moon, related to their disk center. The simplified formulas in Table 2 are used to reproduce such simulations.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The declination value </a:t>
          </a:r>
          <a:r>
            <a:rPr lang="en-US" cap="none" sz="1400" b="0" i="0" u="none" baseline="0">
              <a:solidFill>
                <a:srgbClr val="000000"/>
              </a:solidFill>
              <a:latin typeface="SwissReSans"/>
              <a:ea typeface="SwissReSans"/>
              <a:cs typeface="SwissReSans"/>
            </a:rPr>
            <a:t>δ </a:t>
          </a:r>
          <a:r>
            <a:rPr lang="en-US" cap="none" sz="1400" b="0" i="0" u="none" baseline="0">
              <a:solidFill>
                <a:srgbClr val="000000"/>
              </a:solidFill>
              <a:latin typeface="SwissReSans"/>
              <a:ea typeface="SwissReSans"/>
              <a:cs typeface="SwissReSans"/>
            </a:rPr>
            <a:t>of a celestial body is the absolute key for calculating its horizon azimuths. With the sun, this value oscillates sinusoidally in the course of a year between two extreme values, marking the solstices. With the moon this pendulum motion runs faster, i.e. approximately within 27,3 days and in addition with long-periodically changing amplitudes</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SwissReSans"/>
              <a:ea typeface="SwissReSans"/>
              <a:cs typeface="SwissReSans"/>
            </a:rPr>
            <a:t>For higher accuracy requirements, the declination for all conceivable celestial bodies of the solar system can be determined with the NASA ephemeris calculator - JPL Horizons - accessable via the Internet address </a:t>
          </a:r>
          <a:r>
            <a:rPr lang="en-US" cap="none" sz="1400" b="0" i="0" u="none" baseline="0">
              <a:solidFill>
                <a:srgbClr val="333399"/>
              </a:solidFill>
              <a:latin typeface="SwissReSans"/>
              <a:ea typeface="SwissReSans"/>
              <a:cs typeface="SwissReSans"/>
            </a:rPr>
            <a:t>http://ssd.jpl.nasa.gov/horizons.cgi#results</a:t>
          </a:r>
          <a:r>
            <a:rPr lang="en-US" cap="none" sz="1000" b="0" i="1" u="none" baseline="0">
              <a:solidFill>
                <a:srgbClr val="333399"/>
              </a:solidFill>
              <a:latin typeface="Calibri"/>
              <a:ea typeface="Calibri"/>
              <a:cs typeface="Calibri"/>
            </a:rPr>
            <a:t>  </a:t>
          </a:r>
          <a:r>
            <a:rPr lang="en-US" cap="none" sz="1400" b="0" i="0" u="none" baseline="0">
              <a:solidFill>
                <a:srgbClr val="333399"/>
              </a:solidFill>
              <a:latin typeface="SwissReSans"/>
              <a:ea typeface="SwissReSans"/>
              <a:cs typeface="SwissReSans"/>
            </a:rPr>
            <a:t>
</a:t>
          </a:r>
          <a:r>
            <a:rPr lang="en-US" cap="none" sz="1400" b="0" i="0" u="none" baseline="0">
              <a:solidFill>
                <a:srgbClr val="000000"/>
              </a:solidFill>
              <a:latin typeface="SwissReSans"/>
              <a:ea typeface="SwissReSans"/>
              <a:cs typeface="SwissReSans"/>
            </a:rPr>
            <a:t>and applicable for the period of 9998 BC to  9999 AC. Table 10 provides a useful approximation of the solar declinations for each calendar day of the year. Scaled in millennium steps, the long-period ecliptic variation is taken into account. 
</a:t>
          </a:r>
          <a:r>
            <a:rPr lang="en-US" cap="none" sz="1400" b="0" i="0" u="none" baseline="0">
              <a:solidFill>
                <a:srgbClr val="000000"/>
              </a:solidFill>
              <a:latin typeface="SwissReSans"/>
              <a:ea typeface="SwissReSans"/>
              <a:cs typeface="SwissReSans"/>
            </a:rPr>
            <a:t>
As a further good approximation, with the formulas in Table 8, the most important sun and moon related declination values for an earlier time can be calculated, applying the obliquity of the ecliptic </a:t>
          </a:r>
          <a:r>
            <a:rPr lang="en-US" cap="none" sz="1400" b="0" i="0" u="none" baseline="0">
              <a:solidFill>
                <a:srgbClr val="000000"/>
              </a:solidFill>
              <a:latin typeface="SwissReSans"/>
              <a:ea typeface="SwissReSans"/>
              <a:cs typeface="SwissReSans"/>
            </a:rPr>
            <a:t>ε, </a:t>
          </a:r>
          <a:r>
            <a:rPr lang="en-US" cap="none" sz="1400" b="0" i="0" u="none" baseline="0">
              <a:solidFill>
                <a:srgbClr val="000000"/>
              </a:solidFill>
              <a:latin typeface="SwissReSans"/>
              <a:ea typeface="SwissReSans"/>
              <a:cs typeface="SwissReSans"/>
            </a:rPr>
            <a:t>ie for the solstices and lunistices (or "lunar standstills"), further for several important solar intermediate azimuths, e.g. the so called "quater days" or "Celtic holidays". For the equinoxes the declination value yields by definition </a:t>
          </a:r>
          <a:r>
            <a:rPr lang="en-US" cap="none" sz="1400" b="0" i="0" u="none" baseline="0">
              <a:solidFill>
                <a:srgbClr val="000000"/>
              </a:solidFill>
              <a:latin typeface="SwissReSans"/>
              <a:ea typeface="SwissReSans"/>
              <a:cs typeface="SwissReSans"/>
            </a:rPr>
            <a:t>δ = 0 °</a:t>
          </a:r>
          <a:r>
            <a:rPr lang="en-US" cap="none" sz="1400" b="0" i="0" u="none" baseline="0">
              <a:solidFill>
                <a:srgbClr val="000000"/>
              </a:solidFill>
              <a:latin typeface="SwissReSans"/>
              <a:ea typeface="SwissReSans"/>
              <a:cs typeface="SwissReSans"/>
            </a:rPr>
            <a:t> and can be applyied to calculate the different horizon azimuths in the individual tables.</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This spread sheet further contains a separate tab with practical calculation examples to demonstrate the capabilities of this program.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Rifferswil  November 2019  Vers. 3.0    </a:t>
          </a:r>
          <a:r>
            <a:rPr lang="en-US" cap="none" sz="1600" b="0" i="0" u="none" baseline="0">
              <a:solidFill>
                <a:srgbClr val="000000"/>
              </a:solidFill>
              <a:latin typeface="Calibri"/>
              <a:ea typeface="Calibri"/>
              <a:cs typeface="Calibri"/>
            </a:rPr>
            <a:t>©</a:t>
          </a:r>
          <a:r>
            <a:rPr lang="en-US" cap="none" sz="1400" b="0" i="0" u="none" baseline="0">
              <a:solidFill>
                <a:srgbClr val="000000"/>
              </a:solidFill>
              <a:latin typeface="SwissReSans"/>
              <a:ea typeface="SwissReSans"/>
              <a:cs typeface="SwissReSans"/>
            </a:rPr>
            <a:t> Richard Walker              </a:t>
          </a:r>
          <a:r>
            <a:rPr lang="en-US" cap="none" sz="1400" b="0" i="1" u="none" baseline="0">
              <a:solidFill>
                <a:srgbClr val="333399"/>
              </a:solidFill>
              <a:latin typeface="SwissReSans"/>
              <a:ea typeface="SwissReSans"/>
              <a:cs typeface="SwissReSans"/>
            </a:rPr>
            <a:t>richiwalker@bluewin.ch 
</a:t>
          </a:r>
          <a:r>
            <a:rPr lang="en-US" cap="none" sz="1400" b="0" i="1" u="none" baseline="0">
              <a:solidFill>
                <a:srgbClr val="333399"/>
              </a:solidFill>
              <a:latin typeface="SwissReSans"/>
              <a:ea typeface="SwissReSans"/>
              <a:cs typeface="SwissReSans"/>
            </a:rPr>
            <a:t>
</a:t>
          </a:r>
          <a:r>
            <a:rPr lang="en-US" cap="none" sz="1400" b="0" i="1" u="none" baseline="0">
              <a:solidFill>
                <a:srgbClr val="333399"/>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This tool is in copyright. No reproduction of any part may take place without the written
</a:t>
          </a:r>
          <a:r>
            <a:rPr lang="en-US" cap="none" sz="1400" b="0" i="0" u="none" baseline="0">
              <a:solidFill>
                <a:srgbClr val="000000"/>
              </a:solidFill>
              <a:latin typeface="SwissReSans"/>
              <a:ea typeface="SwissReSans"/>
              <a:cs typeface="SwissReSans"/>
            </a:rPr>
            <a:t>permission of the author, except for educational purposes with reference source.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16</xdr:row>
      <xdr:rowOff>9525</xdr:rowOff>
    </xdr:from>
    <xdr:to>
      <xdr:col>5</xdr:col>
      <xdr:colOff>104775</xdr:colOff>
      <xdr:row>29</xdr:row>
      <xdr:rowOff>47625</xdr:rowOff>
    </xdr:to>
    <xdr:grpSp>
      <xdr:nvGrpSpPr>
        <xdr:cNvPr id="1" name="Gruppieren 26"/>
        <xdr:cNvGrpSpPr>
          <a:grpSpLocks/>
        </xdr:cNvGrpSpPr>
      </xdr:nvGrpSpPr>
      <xdr:grpSpPr>
        <a:xfrm>
          <a:off x="419100" y="4295775"/>
          <a:ext cx="6362700" cy="2514600"/>
          <a:chOff x="419100" y="4295775"/>
          <a:chExt cx="6362854" cy="2514600"/>
        </a:xfrm>
        <a:solidFill>
          <a:srgbClr val="FFFFFF"/>
        </a:solidFill>
      </xdr:grpSpPr>
      <xdr:sp>
        <xdr:nvSpPr>
          <xdr:cNvPr id="2" name="AutoShape 7"/>
          <xdr:cNvSpPr>
            <a:spLocks/>
          </xdr:cNvSpPr>
        </xdr:nvSpPr>
        <xdr:spPr>
          <a:xfrm>
            <a:off x="419100" y="6372206"/>
            <a:ext cx="6199011" cy="2515"/>
          </a:xfrm>
          <a:prstGeom prst="straightConnector1">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Freeform 8"/>
          <xdr:cNvSpPr>
            <a:spLocks/>
          </xdr:cNvSpPr>
        </xdr:nvSpPr>
        <xdr:spPr>
          <a:xfrm>
            <a:off x="419100" y="4990433"/>
            <a:ext cx="6199011" cy="937317"/>
          </a:xfrm>
          <a:custGeom>
            <a:pathLst>
              <a:path h="524" w="3489">
                <a:moveTo>
                  <a:pt x="0" y="454"/>
                </a:moveTo>
                <a:lnTo>
                  <a:pt x="147" y="377"/>
                </a:lnTo>
                <a:lnTo>
                  <a:pt x="362" y="370"/>
                </a:lnTo>
                <a:lnTo>
                  <a:pt x="678" y="477"/>
                </a:lnTo>
                <a:lnTo>
                  <a:pt x="1232" y="516"/>
                </a:lnTo>
                <a:lnTo>
                  <a:pt x="1656" y="524"/>
                </a:lnTo>
                <a:lnTo>
                  <a:pt x="1856" y="470"/>
                </a:lnTo>
                <a:lnTo>
                  <a:pt x="2041" y="331"/>
                </a:lnTo>
                <a:lnTo>
                  <a:pt x="2272" y="162"/>
                </a:lnTo>
                <a:lnTo>
                  <a:pt x="2426" y="69"/>
                </a:lnTo>
                <a:lnTo>
                  <a:pt x="2642" y="0"/>
                </a:lnTo>
                <a:lnTo>
                  <a:pt x="2934" y="8"/>
                </a:lnTo>
                <a:lnTo>
                  <a:pt x="3158" y="69"/>
                </a:lnTo>
                <a:lnTo>
                  <a:pt x="3342" y="139"/>
                </a:lnTo>
                <a:lnTo>
                  <a:pt x="3489" y="216"/>
                </a:lnTo>
              </a:path>
            </a:pathLst>
          </a:cu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AutoShape 9"/>
          <xdr:cNvSpPr>
            <a:spLocks/>
          </xdr:cNvSpPr>
        </xdr:nvSpPr>
        <xdr:spPr>
          <a:xfrm>
            <a:off x="829504" y="5527300"/>
            <a:ext cx="146346" cy="12573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10"/>
          <xdr:cNvSpPr>
            <a:spLocks/>
          </xdr:cNvSpPr>
        </xdr:nvSpPr>
        <xdr:spPr>
          <a:xfrm flipV="1">
            <a:off x="899495" y="4740859"/>
            <a:ext cx="5882459" cy="786441"/>
          </a:xfrm>
          <a:prstGeom prst="straightConnector1">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11"/>
          <xdr:cNvSpPr>
            <a:spLocks/>
          </xdr:cNvSpPr>
        </xdr:nvSpPr>
        <xdr:spPr>
          <a:xfrm>
            <a:off x="899495" y="5653030"/>
            <a:ext cx="0" cy="721062"/>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12"/>
          <xdr:cNvSpPr>
            <a:spLocks/>
          </xdr:cNvSpPr>
        </xdr:nvSpPr>
        <xdr:spPr>
          <a:xfrm>
            <a:off x="5126021" y="4990433"/>
            <a:ext cx="0" cy="1381773"/>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AutoShape 13"/>
          <xdr:cNvSpPr>
            <a:spLocks/>
          </xdr:cNvSpPr>
        </xdr:nvSpPr>
        <xdr:spPr>
          <a:xfrm>
            <a:off x="899495" y="5527300"/>
            <a:ext cx="5882459" cy="0"/>
          </a:xfrm>
          <a:prstGeom prst="straightConnector1">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AutoShape 14"/>
          <xdr:cNvSpPr>
            <a:spLocks/>
          </xdr:cNvSpPr>
        </xdr:nvSpPr>
        <xdr:spPr>
          <a:xfrm>
            <a:off x="1691671" y="5418544"/>
            <a:ext cx="0" cy="108756"/>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Text Box 15"/>
          <xdr:cNvSpPr txBox="1">
            <a:spLocks noChangeArrowheads="1"/>
          </xdr:cNvSpPr>
        </xdr:nvSpPr>
        <xdr:spPr>
          <a:xfrm>
            <a:off x="2067079" y="5486438"/>
            <a:ext cx="2228590" cy="286036"/>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Math. Horizon
</a:t>
            </a:r>
          </a:p>
        </xdr:txBody>
      </xdr:sp>
      <xdr:sp>
        <xdr:nvSpPr>
          <xdr:cNvPr id="11" name="Text Box 16"/>
          <xdr:cNvSpPr txBox="1">
            <a:spLocks noChangeArrowheads="1"/>
          </xdr:cNvSpPr>
        </xdr:nvSpPr>
        <xdr:spPr>
          <a:xfrm>
            <a:off x="1809384" y="6381636"/>
            <a:ext cx="2257222" cy="428739"/>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Sea level
</a:t>
            </a:r>
          </a:p>
        </xdr:txBody>
      </xdr:sp>
      <xdr:sp>
        <xdr:nvSpPr>
          <xdr:cNvPr id="12" name="Text Box 17"/>
          <xdr:cNvSpPr txBox="1">
            <a:spLocks noChangeArrowheads="1"/>
          </xdr:cNvSpPr>
        </xdr:nvSpPr>
        <xdr:spPr>
          <a:xfrm>
            <a:off x="2067079" y="5924607"/>
            <a:ext cx="1457094" cy="40988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Course of terrain
</a:t>
            </a:r>
          </a:p>
        </xdr:txBody>
      </xdr:sp>
      <xdr:sp>
        <xdr:nvSpPr>
          <xdr:cNvPr id="13" name="Text Box 18"/>
          <xdr:cNvSpPr txBox="1">
            <a:spLocks noChangeArrowheads="1"/>
          </xdr:cNvSpPr>
        </xdr:nvSpPr>
        <xdr:spPr>
          <a:xfrm>
            <a:off x="2428171" y="5019980"/>
            <a:ext cx="1275752" cy="30489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Bearing line</a:t>
            </a:r>
          </a:p>
        </xdr:txBody>
      </xdr:sp>
      <xdr:sp>
        <xdr:nvSpPr>
          <xdr:cNvPr id="14" name="Text Box 19"/>
          <xdr:cNvSpPr txBox="1">
            <a:spLocks noChangeArrowheads="1"/>
          </xdr:cNvSpPr>
        </xdr:nvSpPr>
        <xdr:spPr>
          <a:xfrm>
            <a:off x="5200785" y="5534216"/>
            <a:ext cx="637876" cy="628650"/>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hz
</a:t>
            </a:r>
          </a:p>
        </xdr:txBody>
      </xdr:sp>
      <xdr:sp>
        <xdr:nvSpPr>
          <xdr:cNvPr id="15" name="Text Box 20"/>
          <xdr:cNvSpPr txBox="1">
            <a:spLocks noChangeArrowheads="1"/>
          </xdr:cNvSpPr>
        </xdr:nvSpPr>
        <xdr:spPr>
          <a:xfrm>
            <a:off x="590897" y="5886260"/>
            <a:ext cx="628332" cy="609791"/>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ho
</a:t>
            </a:r>
          </a:p>
        </xdr:txBody>
      </xdr:sp>
      <xdr:sp>
        <xdr:nvSpPr>
          <xdr:cNvPr id="16" name="AutoShape 21"/>
          <xdr:cNvSpPr>
            <a:spLocks/>
          </xdr:cNvSpPr>
        </xdr:nvSpPr>
        <xdr:spPr>
          <a:xfrm>
            <a:off x="899495" y="4522718"/>
            <a:ext cx="4205846" cy="251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AutoShape 22"/>
          <xdr:cNvSpPr>
            <a:spLocks/>
          </xdr:cNvSpPr>
        </xdr:nvSpPr>
        <xdr:spPr>
          <a:xfrm>
            <a:off x="899495" y="4317149"/>
            <a:ext cx="0" cy="95177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Text Box 23"/>
          <xdr:cNvSpPr txBox="1">
            <a:spLocks noChangeArrowheads="1"/>
          </xdr:cNvSpPr>
        </xdr:nvSpPr>
        <xdr:spPr>
          <a:xfrm>
            <a:off x="2876752" y="4295775"/>
            <a:ext cx="637876" cy="619220"/>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D
</a:t>
            </a:r>
          </a:p>
        </xdr:txBody>
      </xdr:sp>
      <xdr:sp>
        <xdr:nvSpPr>
          <xdr:cNvPr id="19" name="AutoShape 24"/>
          <xdr:cNvSpPr>
            <a:spLocks/>
          </xdr:cNvSpPr>
        </xdr:nvSpPr>
        <xdr:spPr>
          <a:xfrm>
            <a:off x="5105342" y="4338523"/>
            <a:ext cx="1591" cy="55195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Text Box 25"/>
          <xdr:cNvSpPr txBox="1">
            <a:spLocks noChangeArrowheads="1"/>
          </xdr:cNvSpPr>
        </xdr:nvSpPr>
        <xdr:spPr>
          <a:xfrm>
            <a:off x="1400570" y="5219891"/>
            <a:ext cx="305417" cy="514236"/>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hs</a:t>
            </a:r>
            <a:r>
              <a:rPr lang="en-US" cap="none" sz="1400" b="1" i="1" u="none" baseline="0">
                <a:solidFill>
                  <a:srgbClr val="000000"/>
                </a:solidFill>
                <a:latin typeface="Times New Roman"/>
                <a:ea typeface="Times New Roman"/>
                <a:cs typeface="Times New Roman"/>
              </a:rPr>
              <a:t>
</a:t>
            </a:r>
          </a:p>
        </xdr:txBody>
      </xdr:sp>
    </xdr:grpSp>
    <xdr:clientData/>
  </xdr:twoCellAnchor>
  <xdr:twoCellAnchor>
    <xdr:from>
      <xdr:col>4</xdr:col>
      <xdr:colOff>466725</xdr:colOff>
      <xdr:row>5</xdr:row>
      <xdr:rowOff>95250</xdr:rowOff>
    </xdr:from>
    <xdr:to>
      <xdr:col>8</xdr:col>
      <xdr:colOff>657225</xdr:colOff>
      <xdr:row>9</xdr:row>
      <xdr:rowOff>219075</xdr:rowOff>
    </xdr:to>
    <xdr:grpSp>
      <xdr:nvGrpSpPr>
        <xdr:cNvPr id="21" name="Gruppieren 22"/>
        <xdr:cNvGrpSpPr>
          <a:grpSpLocks/>
        </xdr:cNvGrpSpPr>
      </xdr:nvGrpSpPr>
      <xdr:grpSpPr>
        <a:xfrm>
          <a:off x="6381750" y="1495425"/>
          <a:ext cx="3238500" cy="1228725"/>
          <a:chOff x="2915816" y="2204864"/>
          <a:chExt cx="3240360" cy="1224136"/>
        </a:xfrm>
        <a:solidFill>
          <a:srgbClr val="FFFFFF"/>
        </a:solidFill>
      </xdr:grpSpPr>
      <xdr:pic>
        <xdr:nvPicPr>
          <xdr:cNvPr id="2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32110" y="2564760"/>
            <a:ext cx="2838555" cy="771512"/>
          </a:xfrm>
          <a:prstGeom prst="rect">
            <a:avLst/>
          </a:prstGeom>
          <a:noFill/>
          <a:ln w="9525" cmpd="sng">
            <a:noFill/>
          </a:ln>
        </xdr:spPr>
      </xdr:pic>
      <xdr:sp>
        <xdr:nvSpPr>
          <xdr:cNvPr id="23" name="Textfeld 4"/>
          <xdr:cNvSpPr txBox="1">
            <a:spLocks noChangeArrowheads="1"/>
          </xdr:cNvSpPr>
        </xdr:nvSpPr>
        <xdr:spPr>
          <a:xfrm>
            <a:off x="2991964" y="2204864"/>
            <a:ext cx="981829" cy="341534"/>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Formula:</a:t>
            </a:r>
          </a:p>
        </xdr:txBody>
      </xdr:sp>
      <xdr:sp>
        <xdr:nvSpPr>
          <xdr:cNvPr id="24" name="Rechteck 25"/>
          <xdr:cNvSpPr>
            <a:spLocks/>
          </xdr:cNvSpPr>
        </xdr:nvSpPr>
        <xdr:spPr>
          <a:xfrm>
            <a:off x="2915816" y="2204864"/>
            <a:ext cx="3240360" cy="1224136"/>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1</xdr:row>
      <xdr:rowOff>104775</xdr:rowOff>
    </xdr:from>
    <xdr:ext cx="4953000" cy="4838700"/>
    <xdr:sp>
      <xdr:nvSpPr>
        <xdr:cNvPr id="1" name="Textfeld 1"/>
        <xdr:cNvSpPr txBox="1">
          <a:spLocks noChangeArrowheads="1"/>
        </xdr:cNvSpPr>
      </xdr:nvSpPr>
      <xdr:spPr>
        <a:xfrm>
          <a:off x="7124700" y="581025"/>
          <a:ext cx="4953000" cy="4838700"/>
        </a:xfrm>
        <a:prstGeom prst="rect">
          <a:avLst/>
        </a:prstGeom>
        <a:noFill/>
        <a:ln w="9525" cmpd="sng">
          <a:noFill/>
        </a:ln>
      </xdr:spPr>
      <xdr:txBody>
        <a:bodyPr vertOverflow="clip" wrap="square"/>
        <a:p>
          <a:pPr algn="l">
            <a:defRPr/>
          </a:pPr>
          <a:r>
            <a:rPr lang="en-US" cap="none" sz="1400" b="0" i="0" u="none" baseline="0">
              <a:solidFill>
                <a:srgbClr val="000000"/>
              </a:solidFill>
              <a:latin typeface="SwissReSans"/>
              <a:ea typeface="SwissReSans"/>
              <a:cs typeface="SwissReSans"/>
            </a:rPr>
            <a:t>This table shows the annual day by day course of the solar declination </a:t>
          </a:r>
          <a:r>
            <a:rPr lang="en-US" cap="none" sz="1400" b="0" i="0" u="none" baseline="0">
              <a:solidFill>
                <a:srgbClr val="000000"/>
              </a:solidFill>
              <a:latin typeface="SwissReSans"/>
              <a:ea typeface="SwissReSans"/>
              <a:cs typeface="SwissReSans"/>
            </a:rPr>
            <a:t>δ, </a:t>
          </a:r>
          <a:r>
            <a:rPr lang="en-US" cap="none" sz="1400" b="0" i="0" u="none" baseline="0">
              <a:solidFill>
                <a:srgbClr val="000000"/>
              </a:solidFill>
              <a:latin typeface="SwissReSans"/>
              <a:ea typeface="SwissReSans"/>
              <a:cs typeface="SwissReSans"/>
            </a:rPr>
            <a:t>in millennium steps. Intermediate values may be interpolated. The first column B shows the declination values for each calendar day of the year 2000 A.D. 00:00 UT, according to NASA ephemeris calculator JPL Horizons. These sinusoidal running values are linearly scaled up in columns B - G, proportional to the corresponding ecliptic obliquity </a:t>
          </a:r>
          <a:r>
            <a:rPr lang="en-US" cap="none" sz="1400" b="0" i="0" u="none" baseline="0">
              <a:solidFill>
                <a:srgbClr val="000000"/>
              </a:solidFill>
              <a:latin typeface="SwissReSans"/>
              <a:ea typeface="SwissReSans"/>
              <a:cs typeface="SwissReSans"/>
            </a:rPr>
            <a:t>ε (</a:t>
          </a:r>
          <a:r>
            <a:rPr lang="en-US" cap="none" sz="1400" b="0" i="0" u="none" baseline="0">
              <a:solidFill>
                <a:srgbClr val="000000"/>
              </a:solidFill>
              <a:latin typeface="SwissReSans"/>
              <a:ea typeface="SwissReSans"/>
              <a:cs typeface="SwissReSans"/>
            </a:rPr>
            <a:t>formula table 8). The scaling factors were calculated based on JPL Horizon's data by dividing the </a:t>
          </a:r>
          <a:r>
            <a:rPr lang="en-US" cap="none" sz="1400" b="0" i="0" u="none" baseline="0">
              <a:solidFill>
                <a:srgbClr val="000000"/>
              </a:solidFill>
              <a:latin typeface="SwissReSans"/>
              <a:ea typeface="SwissReSans"/>
              <a:cs typeface="SwissReSans"/>
            </a:rPr>
            <a:t>δ</a:t>
          </a:r>
          <a:r>
            <a:rPr lang="en-US" cap="none" sz="1400" b="0" i="0" u="none" baseline="0">
              <a:solidFill>
                <a:srgbClr val="000000"/>
              </a:solidFill>
              <a:latin typeface="SwissReSans"/>
              <a:ea typeface="SwissReSans"/>
              <a:cs typeface="SwissReSans"/>
            </a:rPr>
            <a:t>max : 
Scale factor =   </a:t>
          </a:r>
          <a:r>
            <a:rPr lang="en-US" cap="none" sz="1400" b="0" i="0" u="none" baseline="0">
              <a:solidFill>
                <a:srgbClr val="000000"/>
              </a:solidFill>
              <a:latin typeface="SwissReSans"/>
              <a:ea typeface="SwissReSans"/>
              <a:cs typeface="SwissReSans"/>
            </a:rPr>
            <a:t>δ</a:t>
          </a:r>
          <a:r>
            <a:rPr lang="en-US" cap="none" sz="1400" b="0" i="0" u="none" baseline="0">
              <a:solidFill>
                <a:srgbClr val="000000"/>
              </a:solidFill>
              <a:latin typeface="SwissReSans"/>
              <a:ea typeface="SwissReSans"/>
              <a:cs typeface="SwissReSans"/>
            </a:rPr>
            <a:t>max</a:t>
          </a:r>
          <a:r>
            <a:rPr lang="en-US" cap="none" sz="1400" b="0" i="0" u="none" baseline="-25000">
              <a:solidFill>
                <a:srgbClr val="000000"/>
              </a:solidFill>
              <a:latin typeface="SwissReSans"/>
              <a:ea typeface="SwissReSans"/>
              <a:cs typeface="SwissReSans"/>
            </a:rPr>
            <a:t>Epoch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δ</a:t>
          </a:r>
          <a:r>
            <a:rPr lang="en-US" cap="none" sz="1400" b="0" i="0" u="none" baseline="0">
              <a:solidFill>
                <a:srgbClr val="000000"/>
              </a:solidFill>
              <a:latin typeface="SwissReSans"/>
              <a:ea typeface="SwissReSans"/>
              <a:cs typeface="SwissReSans"/>
            </a:rPr>
            <a:t>max</a:t>
          </a:r>
          <a:r>
            <a:rPr lang="en-US" cap="none" sz="1400" b="0" i="0" u="none" baseline="-25000">
              <a:solidFill>
                <a:srgbClr val="000000"/>
              </a:solidFill>
              <a:latin typeface="SwissReSans"/>
              <a:ea typeface="SwissReSans"/>
              <a:cs typeface="SwissReSans"/>
            </a:rPr>
            <a:t>2000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This enables a good approximation of the prehistoric declinations  in the daily grid of a today's calendar year. These declination values can be used to calculate the horizon azimuths in Tables 1, 2, 4 and 5.
Conversely, with a known declination value </a:t>
          </a:r>
          <a:r>
            <a:rPr lang="en-US" cap="none" sz="1400" b="0" i="0" u="none" baseline="0">
              <a:solidFill>
                <a:srgbClr val="000000"/>
              </a:solidFill>
              <a:latin typeface="SwissReSans"/>
              <a:ea typeface="SwissReSans"/>
              <a:cs typeface="SwissReSans"/>
            </a:rPr>
            <a:t>δ, </a:t>
          </a:r>
          <a:r>
            <a:rPr lang="en-US" cap="none" sz="1400" b="0" i="0" u="none" baseline="0">
              <a:solidFill>
                <a:srgbClr val="000000"/>
              </a:solidFill>
              <a:latin typeface="SwissReSans"/>
              <a:ea typeface="SwissReSans"/>
              <a:cs typeface="SwissReSans"/>
            </a:rPr>
            <a:t>e.g. from the formula in Table 3, as well as the age of the object, the calendar day of an architectural line can approximately  be estimated.   </a:t>
          </a:r>
          <a:r>
            <a:rPr lang="en-US" cap="none" sz="14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3</xdr:row>
      <xdr:rowOff>200025</xdr:rowOff>
    </xdr:from>
    <xdr:to>
      <xdr:col>11</xdr:col>
      <xdr:colOff>752475</xdr:colOff>
      <xdr:row>19</xdr:row>
      <xdr:rowOff>0</xdr:rowOff>
    </xdr:to>
    <xdr:grpSp>
      <xdr:nvGrpSpPr>
        <xdr:cNvPr id="1" name="Gruppieren 2"/>
        <xdr:cNvGrpSpPr>
          <a:grpSpLocks/>
        </xdr:cNvGrpSpPr>
      </xdr:nvGrpSpPr>
      <xdr:grpSpPr>
        <a:xfrm>
          <a:off x="5781675" y="1285875"/>
          <a:ext cx="5505450" cy="4010025"/>
          <a:chOff x="1187624" y="964078"/>
          <a:chExt cx="6548156" cy="4769177"/>
        </a:xfrm>
        <a:solidFill>
          <a:srgbClr val="FFFFFF"/>
        </a:solidFill>
      </xdr:grpSpPr>
      <xdr:pic>
        <xdr:nvPicPr>
          <xdr:cNvPr id="2" name="Picture 1130" descr="Formeln Tab1"/>
          <xdr:cNvPicPr preferRelativeResize="1">
            <a:picLocks noChangeAspect="1"/>
          </xdr:cNvPicPr>
        </xdr:nvPicPr>
        <xdr:blipFill>
          <a:blip r:embed="rId1"/>
          <a:stretch>
            <a:fillRect/>
          </a:stretch>
        </xdr:blipFill>
        <xdr:spPr>
          <a:xfrm>
            <a:off x="1187624" y="964078"/>
            <a:ext cx="6548156" cy="4769177"/>
          </a:xfrm>
          <a:prstGeom prst="rect">
            <a:avLst/>
          </a:prstGeom>
          <a:noFill/>
          <a:ln w="9525" cmpd="sng">
            <a:solidFill>
              <a:srgbClr val="000000"/>
            </a:solidFill>
            <a:headEnd type="none"/>
            <a:tailEnd type="none"/>
          </a:ln>
        </xdr:spPr>
      </xdr:pic>
      <xdr:sp>
        <xdr:nvSpPr>
          <xdr:cNvPr id="3" name="Textfeld 5"/>
          <xdr:cNvSpPr txBox="1">
            <a:spLocks noChangeArrowheads="1"/>
          </xdr:cNvSpPr>
        </xdr:nvSpPr>
        <xdr:spPr>
          <a:xfrm>
            <a:off x="1334958" y="1179883"/>
            <a:ext cx="1370202" cy="37438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Formulas: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7</xdr:row>
      <xdr:rowOff>0</xdr:rowOff>
    </xdr:from>
    <xdr:to>
      <xdr:col>9</xdr:col>
      <xdr:colOff>542925</xdr:colOff>
      <xdr:row>9</xdr:row>
      <xdr:rowOff>95250</xdr:rowOff>
    </xdr:to>
    <xdr:pic>
      <xdr:nvPicPr>
        <xdr:cNvPr id="1" name="Picture 17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72175" y="2257425"/>
          <a:ext cx="2828925" cy="504825"/>
        </a:xfrm>
        <a:prstGeom prst="rect">
          <a:avLst/>
        </a:prstGeom>
        <a:noFill/>
        <a:ln w="9525" cmpd="sng">
          <a:noFill/>
        </a:ln>
      </xdr:spPr>
    </xdr:pic>
    <xdr:clientData/>
  </xdr:twoCellAnchor>
  <xdr:twoCellAnchor>
    <xdr:from>
      <xdr:col>5</xdr:col>
      <xdr:colOff>762000</xdr:colOff>
      <xdr:row>11</xdr:row>
      <xdr:rowOff>0</xdr:rowOff>
    </xdr:from>
    <xdr:to>
      <xdr:col>10</xdr:col>
      <xdr:colOff>133350</xdr:colOff>
      <xdr:row>12</xdr:row>
      <xdr:rowOff>57150</xdr:rowOff>
    </xdr:to>
    <xdr:pic>
      <xdr:nvPicPr>
        <xdr:cNvPr id="2" name="Picture 17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972175" y="31146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15</xdr:row>
      <xdr:rowOff>57150</xdr:rowOff>
    </xdr:from>
    <xdr:to>
      <xdr:col>9</xdr:col>
      <xdr:colOff>752475</xdr:colOff>
      <xdr:row>24</xdr:row>
      <xdr:rowOff>47625</xdr:rowOff>
    </xdr:to>
    <xdr:grpSp>
      <xdr:nvGrpSpPr>
        <xdr:cNvPr id="1" name="Gruppieren 2"/>
        <xdr:cNvGrpSpPr>
          <a:grpSpLocks/>
        </xdr:cNvGrpSpPr>
      </xdr:nvGrpSpPr>
      <xdr:grpSpPr>
        <a:xfrm>
          <a:off x="295275" y="4572000"/>
          <a:ext cx="9305925" cy="1752600"/>
          <a:chOff x="71437" y="2552700"/>
          <a:chExt cx="9001125" cy="1752600"/>
        </a:xfrm>
        <a:solidFill>
          <a:srgbClr val="FFFFFF"/>
        </a:solidFill>
      </xdr:grpSpPr>
      <xdr:pic>
        <xdr:nvPicPr>
          <xdr:cNvPr id="2" name="Picture 941" descr="Formeln Tab3"/>
          <xdr:cNvPicPr preferRelativeResize="1">
            <a:picLocks noChangeAspect="1"/>
          </xdr:cNvPicPr>
        </xdr:nvPicPr>
        <xdr:blipFill>
          <a:blip r:embed="rId1"/>
          <a:stretch>
            <a:fillRect/>
          </a:stretch>
        </xdr:blipFill>
        <xdr:spPr>
          <a:xfrm>
            <a:off x="71437" y="2552700"/>
            <a:ext cx="9001125" cy="1752600"/>
          </a:xfrm>
          <a:prstGeom prst="rect">
            <a:avLst/>
          </a:prstGeom>
          <a:noFill/>
          <a:ln w="9525" cmpd="sng">
            <a:solidFill>
              <a:srgbClr val="000000"/>
            </a:solidFill>
            <a:headEnd type="none"/>
            <a:tailEnd type="none"/>
          </a:ln>
        </xdr:spPr>
      </xdr:pic>
      <xdr:sp>
        <xdr:nvSpPr>
          <xdr:cNvPr id="3" name="Textfeld 4"/>
          <xdr:cNvSpPr txBox="1">
            <a:spLocks noChangeArrowheads="1"/>
          </xdr:cNvSpPr>
        </xdr:nvSpPr>
        <xdr:spPr>
          <a:xfrm>
            <a:off x="107442" y="2638577"/>
            <a:ext cx="985623" cy="333432"/>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Formula:</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4</xdr:row>
      <xdr:rowOff>142875</xdr:rowOff>
    </xdr:from>
    <xdr:to>
      <xdr:col>12</xdr:col>
      <xdr:colOff>542925</xdr:colOff>
      <xdr:row>18</xdr:row>
      <xdr:rowOff>133350</xdr:rowOff>
    </xdr:to>
    <xdr:grpSp>
      <xdr:nvGrpSpPr>
        <xdr:cNvPr id="1" name="Gruppieren 3"/>
        <xdr:cNvGrpSpPr>
          <a:grpSpLocks/>
        </xdr:cNvGrpSpPr>
      </xdr:nvGrpSpPr>
      <xdr:grpSpPr>
        <a:xfrm>
          <a:off x="5895975" y="1419225"/>
          <a:ext cx="5962650" cy="3638550"/>
          <a:chOff x="1537760" y="1744132"/>
          <a:chExt cx="5962650" cy="3433233"/>
        </a:xfrm>
        <a:solidFill>
          <a:srgbClr val="FFFFFF"/>
        </a:solidFill>
      </xdr:grpSpPr>
      <xdr:pic>
        <xdr:nvPicPr>
          <xdr:cNvPr id="2" name="Picture 2257" descr="Formeln Tab4oben"/>
          <xdr:cNvPicPr preferRelativeResize="1">
            <a:picLocks noChangeAspect="1"/>
          </xdr:cNvPicPr>
        </xdr:nvPicPr>
        <xdr:blipFill>
          <a:blip r:embed="rId1"/>
          <a:stretch>
            <a:fillRect/>
          </a:stretch>
        </xdr:blipFill>
        <xdr:spPr>
          <a:xfrm>
            <a:off x="1537760" y="1744132"/>
            <a:ext cx="5962650" cy="3433233"/>
          </a:xfrm>
          <a:prstGeom prst="rect">
            <a:avLst/>
          </a:prstGeom>
          <a:noFill/>
          <a:ln w="9525" cmpd="sng">
            <a:solidFill>
              <a:srgbClr val="000000"/>
            </a:solidFill>
            <a:headEnd type="none"/>
            <a:tailEnd type="none"/>
          </a:ln>
        </xdr:spPr>
      </xdr:pic>
      <xdr:sp>
        <xdr:nvSpPr>
          <xdr:cNvPr id="3" name="Textfeld 4"/>
          <xdr:cNvSpPr txBox="1">
            <a:spLocks noChangeArrowheads="1"/>
          </xdr:cNvSpPr>
        </xdr:nvSpPr>
        <xdr:spPr>
          <a:xfrm>
            <a:off x="1594405" y="1941543"/>
            <a:ext cx="1037501" cy="341607"/>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Formulas</a:t>
            </a:r>
          </a:p>
        </xdr:txBody>
      </xdr:sp>
    </xdr:grpSp>
    <xdr:clientData/>
  </xdr:twoCellAnchor>
  <xdr:twoCellAnchor>
    <xdr:from>
      <xdr:col>4</xdr:col>
      <xdr:colOff>695325</xdr:colOff>
      <xdr:row>22</xdr:row>
      <xdr:rowOff>209550</xdr:rowOff>
    </xdr:from>
    <xdr:to>
      <xdr:col>12</xdr:col>
      <xdr:colOff>428625</xdr:colOff>
      <xdr:row>36</xdr:row>
      <xdr:rowOff>114300</xdr:rowOff>
    </xdr:to>
    <xdr:grpSp>
      <xdr:nvGrpSpPr>
        <xdr:cNvPr id="4" name="Gruppieren 6"/>
        <xdr:cNvGrpSpPr>
          <a:grpSpLocks/>
        </xdr:cNvGrpSpPr>
      </xdr:nvGrpSpPr>
      <xdr:grpSpPr>
        <a:xfrm>
          <a:off x="5915025" y="5905500"/>
          <a:ext cx="5829300" cy="3362325"/>
          <a:chOff x="1685925" y="1735667"/>
          <a:chExt cx="5772150" cy="3386666"/>
        </a:xfrm>
        <a:solidFill>
          <a:srgbClr val="FFFFFF"/>
        </a:solidFill>
      </xdr:grpSpPr>
      <xdr:pic>
        <xdr:nvPicPr>
          <xdr:cNvPr id="5" name="Picture 2258" descr="Formeln Tab4unten"/>
          <xdr:cNvPicPr preferRelativeResize="1">
            <a:picLocks noChangeAspect="1"/>
          </xdr:cNvPicPr>
        </xdr:nvPicPr>
        <xdr:blipFill>
          <a:blip r:embed="rId2"/>
          <a:stretch>
            <a:fillRect/>
          </a:stretch>
        </xdr:blipFill>
        <xdr:spPr>
          <a:xfrm>
            <a:off x="1685925" y="1735667"/>
            <a:ext cx="5772150" cy="3386666"/>
          </a:xfrm>
          <a:prstGeom prst="rect">
            <a:avLst/>
          </a:prstGeom>
          <a:noFill/>
          <a:ln w="9525" cmpd="sng">
            <a:solidFill>
              <a:srgbClr val="000000"/>
            </a:solidFill>
            <a:headEnd type="none"/>
            <a:tailEnd type="none"/>
          </a:ln>
        </xdr:spPr>
      </xdr:pic>
      <xdr:sp>
        <xdr:nvSpPr>
          <xdr:cNvPr id="6" name="Textfeld 4"/>
          <xdr:cNvSpPr txBox="1">
            <a:spLocks noChangeArrowheads="1"/>
          </xdr:cNvSpPr>
        </xdr:nvSpPr>
        <xdr:spPr>
          <a:xfrm>
            <a:off x="1752305" y="1793240"/>
            <a:ext cx="1037544" cy="336127"/>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Formulas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21</xdr:row>
      <xdr:rowOff>190500</xdr:rowOff>
    </xdr:from>
    <xdr:to>
      <xdr:col>13</xdr:col>
      <xdr:colOff>714375</xdr:colOff>
      <xdr:row>33</xdr:row>
      <xdr:rowOff>333375</xdr:rowOff>
    </xdr:to>
    <xdr:grpSp>
      <xdr:nvGrpSpPr>
        <xdr:cNvPr id="1" name="Gruppieren 3"/>
        <xdr:cNvGrpSpPr>
          <a:grpSpLocks/>
        </xdr:cNvGrpSpPr>
      </xdr:nvGrpSpPr>
      <xdr:grpSpPr>
        <a:xfrm>
          <a:off x="5876925" y="5772150"/>
          <a:ext cx="6924675" cy="3057525"/>
          <a:chOff x="1109662" y="1938946"/>
          <a:chExt cx="6924675" cy="3060278"/>
        </a:xfrm>
        <a:solidFill>
          <a:srgbClr val="FFFFFF"/>
        </a:solidFill>
      </xdr:grpSpPr>
      <xdr:pic>
        <xdr:nvPicPr>
          <xdr:cNvPr id="2" name="Picture 3010" descr="Formeln Tab5 unten"/>
          <xdr:cNvPicPr preferRelativeResize="1">
            <a:picLocks noChangeAspect="1"/>
          </xdr:cNvPicPr>
        </xdr:nvPicPr>
        <xdr:blipFill>
          <a:blip r:embed="rId1"/>
          <a:srcRect t="2552"/>
          <a:stretch>
            <a:fillRect/>
          </a:stretch>
        </xdr:blipFill>
        <xdr:spPr>
          <a:xfrm>
            <a:off x="1109662" y="1938946"/>
            <a:ext cx="6924675" cy="3060278"/>
          </a:xfrm>
          <a:prstGeom prst="rect">
            <a:avLst/>
          </a:prstGeom>
          <a:noFill/>
          <a:ln w="9525" cmpd="sng">
            <a:solidFill>
              <a:srgbClr val="000000"/>
            </a:solidFill>
            <a:headEnd type="none"/>
            <a:tailEnd type="none"/>
          </a:ln>
        </xdr:spPr>
      </xdr:pic>
      <xdr:sp>
        <xdr:nvSpPr>
          <xdr:cNvPr id="3" name="Textfeld 4"/>
          <xdr:cNvSpPr txBox="1">
            <a:spLocks noChangeArrowheads="1"/>
          </xdr:cNvSpPr>
        </xdr:nvSpPr>
        <xdr:spPr>
          <a:xfrm>
            <a:off x="1223919" y="1958073"/>
            <a:ext cx="1028314" cy="581453"/>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Formulas
</a:t>
            </a:r>
          </a:p>
        </xdr:txBody>
      </xdr:sp>
    </xdr:grpSp>
    <xdr:clientData/>
  </xdr:twoCellAnchor>
  <xdr:twoCellAnchor>
    <xdr:from>
      <xdr:col>3</xdr:col>
      <xdr:colOff>257175</xdr:colOff>
      <xdr:row>5</xdr:row>
      <xdr:rowOff>219075</xdr:rowOff>
    </xdr:from>
    <xdr:to>
      <xdr:col>13</xdr:col>
      <xdr:colOff>742950</xdr:colOff>
      <xdr:row>18</xdr:row>
      <xdr:rowOff>114300</xdr:rowOff>
    </xdr:to>
    <xdr:grpSp>
      <xdr:nvGrpSpPr>
        <xdr:cNvPr id="4" name="Gruppieren 6"/>
        <xdr:cNvGrpSpPr>
          <a:grpSpLocks/>
        </xdr:cNvGrpSpPr>
      </xdr:nvGrpSpPr>
      <xdr:grpSpPr>
        <a:xfrm>
          <a:off x="4467225" y="1790700"/>
          <a:ext cx="8362950" cy="3314700"/>
          <a:chOff x="1114475" y="1776940"/>
          <a:chExt cx="8362950" cy="3311736"/>
        </a:xfrm>
        <a:solidFill>
          <a:srgbClr val="FFFFFF"/>
        </a:solidFill>
      </xdr:grpSpPr>
      <xdr:pic>
        <xdr:nvPicPr>
          <xdr:cNvPr id="5" name="Picture 3009" descr="Formeln Tab5 oben"/>
          <xdr:cNvPicPr preferRelativeResize="1">
            <a:picLocks noChangeAspect="1"/>
          </xdr:cNvPicPr>
        </xdr:nvPicPr>
        <xdr:blipFill>
          <a:blip r:embed="rId2"/>
          <a:stretch>
            <a:fillRect/>
          </a:stretch>
        </xdr:blipFill>
        <xdr:spPr>
          <a:xfrm>
            <a:off x="2496452" y="1957430"/>
            <a:ext cx="6980973" cy="3131246"/>
          </a:xfrm>
          <a:prstGeom prst="rect">
            <a:avLst/>
          </a:prstGeom>
          <a:noFill/>
          <a:ln w="9525" cmpd="sng">
            <a:solidFill>
              <a:srgbClr val="000000"/>
            </a:solidFill>
            <a:headEnd type="none"/>
            <a:tailEnd type="none"/>
          </a:ln>
        </xdr:spPr>
      </xdr:pic>
      <xdr:sp>
        <xdr:nvSpPr>
          <xdr:cNvPr id="6" name="Textfeld 4"/>
          <xdr:cNvSpPr txBox="1">
            <a:spLocks noChangeArrowheads="1"/>
          </xdr:cNvSpPr>
        </xdr:nvSpPr>
        <xdr:spPr>
          <a:xfrm>
            <a:off x="1114475" y="1776940"/>
            <a:ext cx="1039097" cy="580382"/>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Formulas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8</xdr:row>
      <xdr:rowOff>76200</xdr:rowOff>
    </xdr:from>
    <xdr:to>
      <xdr:col>17</xdr:col>
      <xdr:colOff>266700</xdr:colOff>
      <xdr:row>18</xdr:row>
      <xdr:rowOff>352425</xdr:rowOff>
    </xdr:to>
    <xdr:grpSp>
      <xdr:nvGrpSpPr>
        <xdr:cNvPr id="1" name="Gruppieren 4"/>
        <xdr:cNvGrpSpPr>
          <a:grpSpLocks/>
        </xdr:cNvGrpSpPr>
      </xdr:nvGrpSpPr>
      <xdr:grpSpPr>
        <a:xfrm>
          <a:off x="6029325" y="2924175"/>
          <a:ext cx="9201150" cy="3438525"/>
          <a:chOff x="0" y="1700808"/>
          <a:chExt cx="9201150" cy="3438525"/>
        </a:xfrm>
        <a:solidFill>
          <a:srgbClr val="FFFFFF"/>
        </a:solidFill>
      </xdr:grpSpPr>
      <xdr:pic>
        <xdr:nvPicPr>
          <xdr:cNvPr id="2" name="Picture 1505" descr="Formeln Tab6"/>
          <xdr:cNvPicPr preferRelativeResize="1">
            <a:picLocks noChangeAspect="1"/>
          </xdr:cNvPicPr>
        </xdr:nvPicPr>
        <xdr:blipFill>
          <a:blip r:embed="rId1"/>
          <a:stretch>
            <a:fillRect/>
          </a:stretch>
        </xdr:blipFill>
        <xdr:spPr>
          <a:xfrm>
            <a:off x="0" y="1700808"/>
            <a:ext cx="9201150" cy="3438525"/>
          </a:xfrm>
          <a:prstGeom prst="rect">
            <a:avLst/>
          </a:prstGeom>
          <a:noFill/>
          <a:ln w="9525" cmpd="sng">
            <a:solidFill>
              <a:srgbClr val="000000"/>
            </a:solidFill>
            <a:headEnd type="none"/>
            <a:tailEnd type="none"/>
          </a:ln>
        </xdr:spPr>
      </xdr:pic>
      <xdr:sp>
        <xdr:nvSpPr>
          <xdr:cNvPr id="3" name="Textfeld 4"/>
          <xdr:cNvSpPr txBox="1">
            <a:spLocks noChangeArrowheads="1"/>
          </xdr:cNvSpPr>
        </xdr:nvSpPr>
        <xdr:spPr>
          <a:xfrm>
            <a:off x="9201" y="1852963"/>
            <a:ext cx="1037430" cy="581111"/>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Formulas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5</xdr:row>
      <xdr:rowOff>9525</xdr:rowOff>
    </xdr:from>
    <xdr:to>
      <xdr:col>16</xdr:col>
      <xdr:colOff>38100</xdr:colOff>
      <xdr:row>11</xdr:row>
      <xdr:rowOff>352425</xdr:rowOff>
    </xdr:to>
    <xdr:grpSp>
      <xdr:nvGrpSpPr>
        <xdr:cNvPr id="1" name="Gruppieren 5"/>
        <xdr:cNvGrpSpPr>
          <a:grpSpLocks/>
        </xdr:cNvGrpSpPr>
      </xdr:nvGrpSpPr>
      <xdr:grpSpPr>
        <a:xfrm>
          <a:off x="6334125" y="1562100"/>
          <a:ext cx="7848600" cy="1838325"/>
          <a:chOff x="827584" y="1844824"/>
          <a:chExt cx="6981825" cy="1638300"/>
        </a:xfrm>
        <a:solidFill>
          <a:srgbClr val="FFFFFF"/>
        </a:solidFill>
      </xdr:grpSpPr>
      <xdr:pic>
        <xdr:nvPicPr>
          <xdr:cNvPr id="2" name="Picture 1505" descr="Formeln Tab7"/>
          <xdr:cNvPicPr preferRelativeResize="1">
            <a:picLocks noChangeAspect="1"/>
          </xdr:cNvPicPr>
        </xdr:nvPicPr>
        <xdr:blipFill>
          <a:blip r:embed="rId1"/>
          <a:stretch>
            <a:fillRect/>
          </a:stretch>
        </xdr:blipFill>
        <xdr:spPr>
          <a:xfrm>
            <a:off x="827584" y="1844824"/>
            <a:ext cx="6981825" cy="1638300"/>
          </a:xfrm>
          <a:prstGeom prst="rect">
            <a:avLst/>
          </a:prstGeom>
          <a:noFill/>
          <a:ln w="9525" cmpd="sng">
            <a:solidFill>
              <a:srgbClr val="000000"/>
            </a:solidFill>
            <a:headEnd type="none"/>
            <a:tailEnd type="none"/>
          </a:ln>
        </xdr:spPr>
      </xdr:pic>
      <xdr:sp>
        <xdr:nvSpPr>
          <xdr:cNvPr id="3" name="Textfeld 4"/>
          <xdr:cNvSpPr txBox="1">
            <a:spLocks noChangeArrowheads="1"/>
          </xdr:cNvSpPr>
        </xdr:nvSpPr>
        <xdr:spPr>
          <a:xfrm>
            <a:off x="853766" y="1853425"/>
            <a:ext cx="991419" cy="339538"/>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Formula:</a:t>
            </a:r>
          </a:p>
        </xdr:txBody>
      </xdr:sp>
    </xdr:grpSp>
    <xdr:clientData/>
  </xdr:twoCellAnchor>
  <xdr:twoCellAnchor>
    <xdr:from>
      <xdr:col>5</xdr:col>
      <xdr:colOff>257175</xdr:colOff>
      <xdr:row>23</xdr:row>
      <xdr:rowOff>0</xdr:rowOff>
    </xdr:from>
    <xdr:to>
      <xdr:col>12</xdr:col>
      <xdr:colOff>104775</xdr:colOff>
      <xdr:row>29</xdr:row>
      <xdr:rowOff>247650</xdr:rowOff>
    </xdr:to>
    <xdr:grpSp>
      <xdr:nvGrpSpPr>
        <xdr:cNvPr id="4" name="Gruppieren 10"/>
        <xdr:cNvGrpSpPr>
          <a:grpSpLocks/>
        </xdr:cNvGrpSpPr>
      </xdr:nvGrpSpPr>
      <xdr:grpSpPr>
        <a:xfrm>
          <a:off x="6019800" y="6467475"/>
          <a:ext cx="5181600" cy="1724025"/>
          <a:chOff x="1115616" y="3142236"/>
          <a:chExt cx="5184576" cy="1726924"/>
        </a:xfrm>
        <a:solidFill>
          <a:srgbClr val="FFFFFF"/>
        </a:solidFill>
      </xdr:grpSpPr>
      <xdr:grpSp>
        <xdr:nvGrpSpPr>
          <xdr:cNvPr id="5" name="Gruppieren 11"/>
          <xdr:cNvGrpSpPr>
            <a:grpSpLocks/>
          </xdr:cNvGrpSpPr>
        </xdr:nvGrpSpPr>
        <xdr:grpSpPr>
          <a:xfrm>
            <a:off x="1145427" y="3242829"/>
            <a:ext cx="5136619" cy="1582294"/>
            <a:chOff x="1145289" y="3242649"/>
            <a:chExt cx="5136300" cy="1582334"/>
          </a:xfrm>
          <a:solidFill>
            <a:srgbClr val="FFFFFF"/>
          </a:solidFill>
        </xdr:grpSpPr>
        <xdr:pic>
          <xdr:nvPicPr>
            <xdr:cNvPr id="6" name="Picture 17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547204" y="3500965"/>
              <a:ext cx="4734385" cy="1324018"/>
            </a:xfrm>
            <a:prstGeom prst="rect">
              <a:avLst/>
            </a:prstGeom>
            <a:noFill/>
            <a:ln w="9525" cmpd="sng">
              <a:noFill/>
            </a:ln>
          </xdr:spPr>
        </xdr:pic>
        <xdr:sp>
          <xdr:nvSpPr>
            <xdr:cNvPr id="7" name="Textfeld 7"/>
            <xdr:cNvSpPr txBox="1">
              <a:spLocks noChangeArrowheads="1"/>
            </xdr:cNvSpPr>
          </xdr:nvSpPr>
          <xdr:spPr>
            <a:xfrm>
              <a:off x="1145289" y="3247000"/>
              <a:ext cx="991306" cy="333872"/>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Formula:</a:t>
              </a:r>
            </a:p>
          </xdr:txBody>
        </xdr:sp>
      </xdr:grpSp>
      <xdr:sp>
        <xdr:nvSpPr>
          <xdr:cNvPr id="8" name="Rechteck 12"/>
          <xdr:cNvSpPr>
            <a:spLocks/>
          </xdr:cNvSpPr>
        </xdr:nvSpPr>
        <xdr:spPr>
          <a:xfrm>
            <a:off x="1115616" y="3209154"/>
            <a:ext cx="5184576" cy="1660006"/>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Geschweifte Klammer rechts 13"/>
          <xdr:cNvSpPr>
            <a:spLocks/>
          </xdr:cNvSpPr>
        </xdr:nvSpPr>
        <xdr:spPr>
          <a:xfrm rot="16200000">
            <a:off x="4298946" y="3361555"/>
            <a:ext cx="1915701" cy="19082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Textfeld 8"/>
          <xdr:cNvSpPr txBox="1">
            <a:spLocks noChangeArrowheads="1"/>
          </xdr:cNvSpPr>
        </xdr:nvSpPr>
        <xdr:spPr>
          <a:xfrm>
            <a:off x="4594466" y="3142236"/>
            <a:ext cx="1449089" cy="572475"/>
          </a:xfrm>
          <a:prstGeom prst="rect">
            <a:avLst/>
          </a:prstGeom>
          <a:noFill/>
          <a:ln w="9525" cmpd="sng">
            <a:noFill/>
          </a:ln>
        </xdr:spPr>
        <xdr:txBody>
          <a:bodyPr vertOverflow="clip" wrap="square"/>
          <a:p>
            <a:pPr algn="l">
              <a:defRPr/>
            </a:pPr>
            <a:r>
              <a:rPr lang="en-US" cap="none" sz="1200" b="0" i="1" u="none" baseline="0">
                <a:solidFill>
                  <a:srgbClr val="FF0000"/>
                </a:solidFill>
                <a:latin typeface="Calibri"/>
                <a:ea typeface="Calibri"/>
                <a:cs typeface="Calibri"/>
              </a:rPr>
              <a:t>Korr. Refraktion</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152400</xdr:rowOff>
    </xdr:from>
    <xdr:to>
      <xdr:col>14</xdr:col>
      <xdr:colOff>161925</xdr:colOff>
      <xdr:row>13</xdr:row>
      <xdr:rowOff>85725</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696075" y="3590925"/>
          <a:ext cx="7105650" cy="304800"/>
        </a:xfrm>
        <a:prstGeom prst="rect">
          <a:avLst/>
        </a:prstGeom>
        <a:noFill/>
        <a:ln w="9525" cmpd="sng">
          <a:noFill/>
        </a:ln>
      </xdr:spPr>
    </xdr:pic>
    <xdr:clientData/>
  </xdr:twoCellAnchor>
  <xdr:oneCellAnchor>
    <xdr:from>
      <xdr:col>5</xdr:col>
      <xdr:colOff>9525</xdr:colOff>
      <xdr:row>8</xdr:row>
      <xdr:rowOff>209550</xdr:rowOff>
    </xdr:from>
    <xdr:ext cx="3781425" cy="1171575"/>
    <xdr:sp>
      <xdr:nvSpPr>
        <xdr:cNvPr id="2" name="Textfeld 2"/>
        <xdr:cNvSpPr txBox="1">
          <a:spLocks noChangeArrowheads="1"/>
        </xdr:cNvSpPr>
      </xdr:nvSpPr>
      <xdr:spPr>
        <a:xfrm>
          <a:off x="6705600" y="2228850"/>
          <a:ext cx="3781425" cy="1171575"/>
        </a:xfrm>
        <a:prstGeom prst="rect">
          <a:avLst/>
        </a:prstGeom>
        <a:solidFill>
          <a:srgbClr val="DCE6F2"/>
        </a:solidFill>
        <a:ln w="9525" cmpd="sng">
          <a:noFill/>
        </a:ln>
      </xdr:spPr>
      <xdr:txBody>
        <a:bodyPr vertOverflow="clip" wrap="square"/>
        <a:p>
          <a:pPr algn="l">
            <a:defRPr/>
          </a:pPr>
          <a:r>
            <a:rPr lang="en-US" cap="none" sz="1400" b="1" i="0" u="none" baseline="0">
              <a:solidFill>
                <a:srgbClr val="000000"/>
              </a:solidFill>
              <a:latin typeface="SwissReSans"/>
              <a:ea typeface="SwissReSans"/>
              <a:cs typeface="SwissReSans"/>
            </a:rPr>
            <a:t>T</a:t>
          </a:r>
          <a:r>
            <a:rPr lang="en-US" cap="none" sz="1400" b="0" i="0" u="none" baseline="0">
              <a:solidFill>
                <a:srgbClr val="000000"/>
              </a:solidFill>
              <a:latin typeface="SwissReSans"/>
              <a:ea typeface="SwissReSans"/>
              <a:cs typeface="SwissReSans"/>
            </a:rPr>
            <a:t> = number of "Julian Centuries" before the epoch  J2000.0
Examples: 2000 BC  =  – 40   
                         year 0 = – 20
                   1000 AC  = – 10 </a:t>
          </a:r>
          <a:r>
            <a:rPr lang="en-US" cap="none" sz="1400" b="0" i="0" u="none" baseline="0">
              <a:solidFill>
                <a:srgbClr val="000000"/>
              </a:solidFill>
              <a:latin typeface="SwissReSans"/>
              <a:ea typeface="SwissReSans"/>
              <a:cs typeface="SwissReSans"/>
            </a:rPr>
            <a:t> </a:t>
          </a:r>
        </a:p>
      </xdr:txBody>
    </xdr:sp>
    <xdr:clientData/>
  </xdr:oneCellAnchor>
  <xdr:twoCellAnchor>
    <xdr:from>
      <xdr:col>4</xdr:col>
      <xdr:colOff>352425</xdr:colOff>
      <xdr:row>46</xdr:row>
      <xdr:rowOff>180975</xdr:rowOff>
    </xdr:from>
    <xdr:to>
      <xdr:col>8</xdr:col>
      <xdr:colOff>219075</xdr:colOff>
      <xdr:row>54</xdr:row>
      <xdr:rowOff>28575</xdr:rowOff>
    </xdr:to>
    <xdr:grpSp>
      <xdr:nvGrpSpPr>
        <xdr:cNvPr id="3" name="Gruppieren 16"/>
        <xdr:cNvGrpSpPr>
          <a:grpSpLocks/>
        </xdr:cNvGrpSpPr>
      </xdr:nvGrpSpPr>
      <xdr:grpSpPr>
        <a:xfrm>
          <a:off x="6276975" y="11744325"/>
          <a:ext cx="2952750" cy="1581150"/>
          <a:chOff x="6276976" y="11712063"/>
          <a:chExt cx="2952749" cy="1584837"/>
        </a:xfrm>
        <a:solidFill>
          <a:srgbClr val="FFFFFF"/>
        </a:solidFill>
      </xdr:grpSpPr>
      <xdr:pic>
        <xdr:nvPicPr>
          <xdr:cNvPr id="4" name="Picture 507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276976" y="11712063"/>
            <a:ext cx="2904767" cy="356192"/>
          </a:xfrm>
          <a:prstGeom prst="rect">
            <a:avLst/>
          </a:prstGeom>
          <a:noFill/>
          <a:ln w="9525" cmpd="sng">
            <a:noFill/>
          </a:ln>
        </xdr:spPr>
      </xdr:pic>
      <xdr:pic>
        <xdr:nvPicPr>
          <xdr:cNvPr id="5" name="Picture 507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86572" y="12134818"/>
            <a:ext cx="2943153" cy="335193"/>
          </a:xfrm>
          <a:prstGeom prst="rect">
            <a:avLst/>
          </a:prstGeom>
          <a:noFill/>
          <a:ln w="9525" cmpd="sng">
            <a:noFill/>
          </a:ln>
        </xdr:spPr>
      </xdr:pic>
      <xdr:pic>
        <xdr:nvPicPr>
          <xdr:cNvPr id="6" name="Picture 5073"/>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6296169" y="12554008"/>
            <a:ext cx="2894432" cy="323703"/>
          </a:xfrm>
          <a:prstGeom prst="rect">
            <a:avLst/>
          </a:prstGeom>
          <a:noFill/>
          <a:ln w="9525" cmpd="sng">
            <a:noFill/>
          </a:ln>
        </xdr:spPr>
      </xdr:pic>
      <xdr:pic>
        <xdr:nvPicPr>
          <xdr:cNvPr id="7" name="Picture 507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305765" y="12973197"/>
            <a:ext cx="2884098" cy="32370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57"/>
  <sheetViews>
    <sheetView tabSelected="1" zoomScale="115" zoomScaleNormal="115" zoomScalePageLayoutView="0" workbookViewId="0" topLeftCell="A1">
      <selection activeCell="F41" sqref="F41"/>
    </sheetView>
  </sheetViews>
  <sheetFormatPr defaultColWidth="11.421875" defaultRowHeight="15"/>
  <cols>
    <col min="1" max="1" width="13.421875" style="0" customWidth="1"/>
    <col min="2" max="2" width="35.7109375" style="0" customWidth="1"/>
    <col min="3" max="3" width="60.421875" style="0" customWidth="1"/>
    <col min="4" max="4" width="29.7109375" style="0" customWidth="1"/>
    <col min="5" max="5" width="39.28125" style="0" customWidth="1"/>
  </cols>
  <sheetData>
    <row r="1" ht="33.75">
      <c r="A1" s="1" t="s">
        <v>968</v>
      </c>
    </row>
    <row r="2" ht="19.5" customHeight="1">
      <c r="A2" s="2"/>
    </row>
    <row r="18" spans="3:5" ht="15">
      <c r="C18" t="s">
        <v>419</v>
      </c>
      <c r="E18" s="3"/>
    </row>
    <row r="54" spans="1:3" ht="38.25" customHeight="1">
      <c r="A54" s="250"/>
      <c r="B54" s="251"/>
      <c r="C54" s="251"/>
    </row>
    <row r="56" ht="15">
      <c r="A56" s="121"/>
    </row>
    <row r="57" ht="18.75">
      <c r="B57" s="120"/>
    </row>
  </sheetData>
  <sheetProtection sheet="1" objects="1" scenarios="1" selectLockedCells="1" selectUnlockedCells="1"/>
  <mergeCells count="1">
    <mergeCell ref="A54:C54"/>
  </mergeCells>
  <printOptions/>
  <pageMargins left="0.7" right="0.7" top="0.787401575" bottom="0.7874015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H35"/>
  <sheetViews>
    <sheetView zoomScalePageLayoutView="0" workbookViewId="0" topLeftCell="A1">
      <selection activeCell="C9" sqref="C9"/>
    </sheetView>
  </sheetViews>
  <sheetFormatPr defaultColWidth="11.421875" defaultRowHeight="15"/>
  <cols>
    <col min="1" max="1" width="14.8515625" style="0" customWidth="1"/>
    <col min="2" max="2" width="31.28125" style="0" customWidth="1"/>
    <col min="3" max="3" width="13.57421875" style="0" customWidth="1"/>
    <col min="4" max="4" width="15.28125" style="0" customWidth="1"/>
  </cols>
  <sheetData>
    <row r="1" spans="1:8" ht="38.25" customHeight="1">
      <c r="A1" s="235" t="s">
        <v>1000</v>
      </c>
      <c r="B1" s="44"/>
      <c r="C1" s="44"/>
      <c r="D1" s="45"/>
      <c r="E1" s="45"/>
      <c r="F1" s="45"/>
      <c r="G1" s="45"/>
      <c r="H1" s="45"/>
    </row>
    <row r="2" ht="29.25" customHeight="1">
      <c r="A2" s="114" t="s">
        <v>1009</v>
      </c>
    </row>
    <row r="3" ht="18">
      <c r="A3" s="49" t="s">
        <v>706</v>
      </c>
    </row>
    <row r="5" ht="21.75" thickBot="1">
      <c r="A5" s="6"/>
    </row>
    <row r="6" spans="1:5" ht="29.25" customHeight="1" thickTop="1">
      <c r="A6" s="6"/>
      <c r="C6" s="7" t="s">
        <v>682</v>
      </c>
      <c r="E6" s="8"/>
    </row>
    <row r="7" spans="1:3" ht="18.75">
      <c r="A7" s="9" t="s">
        <v>628</v>
      </c>
      <c r="B7" s="12" t="s">
        <v>683</v>
      </c>
      <c r="C7" s="124">
        <v>46.52</v>
      </c>
    </row>
    <row r="8" spans="1:3" ht="15.75">
      <c r="A8" s="11" t="s">
        <v>676</v>
      </c>
      <c r="B8" s="34"/>
      <c r="C8" s="35"/>
    </row>
    <row r="9" spans="1:3" ht="18.75">
      <c r="A9" s="11" t="s">
        <v>677</v>
      </c>
      <c r="B9" s="12" t="s">
        <v>696</v>
      </c>
      <c r="C9" s="124">
        <v>6.11</v>
      </c>
    </row>
    <row r="10" spans="1:3" ht="15.75">
      <c r="A10" s="11"/>
      <c r="C10" s="10"/>
    </row>
    <row r="11" spans="2:3" ht="19.5" thickBot="1">
      <c r="B11" s="12" t="s">
        <v>688</v>
      </c>
      <c r="C11" s="123">
        <v>88</v>
      </c>
    </row>
    <row r="12" spans="3:4" ht="31.5" customHeight="1" thickTop="1">
      <c r="C12" s="46"/>
      <c r="D12" s="13" t="s">
        <v>627</v>
      </c>
    </row>
    <row r="13" spans="1:4" ht="30" customHeight="1" thickBot="1">
      <c r="A13" s="36" t="s">
        <v>627</v>
      </c>
      <c r="B13" s="127" t="s">
        <v>1001</v>
      </c>
      <c r="C13" s="47"/>
      <c r="D13" s="38">
        <f>ABS(DEGREES(ATAN((SIN(RADIANS(C11)))/(TAN(RADIANS(C7))*COS(RADIANS(C9-(1/(60*(TAN(RADIANS(C9+(7.31/((C9)+4.4))))))))-SIN(RADIANS(C9-(1/(60*(TAN(RADIANS(C9+(7.31/((C9)+4.4))))))))*COS(RADIANS(C11))))))))</f>
        <v>43.607487248855165</v>
      </c>
    </row>
    <row r="14" ht="16.5" thickTop="1">
      <c r="A14" s="17" t="s">
        <v>697</v>
      </c>
    </row>
    <row r="15" ht="15.75" thickBot="1"/>
    <row r="16" spans="2:5" ht="47.25" customHeight="1" thickBot="1" thickTop="1">
      <c r="B16" s="274" t="s">
        <v>1010</v>
      </c>
      <c r="C16" s="275"/>
      <c r="D16" s="275"/>
      <c r="E16" s="276"/>
    </row>
    <row r="17" ht="17.25" thickTop="1">
      <c r="B17" s="237" t="s">
        <v>419</v>
      </c>
    </row>
    <row r="18" ht="17.25">
      <c r="B18" s="48"/>
    </row>
    <row r="19" ht="17.25">
      <c r="B19" s="48"/>
    </row>
    <row r="20" ht="17.25">
      <c r="B20" s="48"/>
    </row>
    <row r="21" ht="19.5">
      <c r="A21" s="49" t="s">
        <v>705</v>
      </c>
    </row>
    <row r="22" spans="1:5" ht="18">
      <c r="A22" s="49"/>
      <c r="B22" s="45"/>
      <c r="C22" s="45"/>
      <c r="D22" s="45"/>
      <c r="E22" s="45"/>
    </row>
    <row r="23" spans="1:5" ht="21.75" thickBot="1">
      <c r="A23" s="6"/>
      <c r="E23" s="45"/>
    </row>
    <row r="24" spans="1:5" ht="27.75" customHeight="1" thickTop="1">
      <c r="A24" s="6"/>
      <c r="C24" s="7" t="s">
        <v>682</v>
      </c>
      <c r="E24" s="8"/>
    </row>
    <row r="25" spans="1:5" ht="18.75">
      <c r="A25" s="9" t="s">
        <v>628</v>
      </c>
      <c r="B25" s="12" t="s">
        <v>683</v>
      </c>
      <c r="C25" s="124">
        <v>47</v>
      </c>
      <c r="E25" s="45"/>
    </row>
    <row r="26" spans="1:5" ht="15.75">
      <c r="A26" s="11" t="s">
        <v>676</v>
      </c>
      <c r="B26" s="34"/>
      <c r="C26" s="35"/>
      <c r="E26" s="45"/>
    </row>
    <row r="27" spans="1:5" ht="18.75">
      <c r="A27" s="11" t="s">
        <v>677</v>
      </c>
      <c r="B27" s="12" t="s">
        <v>707</v>
      </c>
      <c r="C27" s="124">
        <v>0</v>
      </c>
      <c r="E27" s="45"/>
    </row>
    <row r="28" spans="1:5" ht="15.75">
      <c r="A28" s="11"/>
      <c r="C28" s="10"/>
      <c r="E28" s="45"/>
    </row>
    <row r="29" spans="2:5" ht="19.5" thickBot="1">
      <c r="B29" s="12" t="s">
        <v>680</v>
      </c>
      <c r="C29" s="123">
        <v>-29</v>
      </c>
      <c r="E29" s="45"/>
    </row>
    <row r="30" spans="3:4" ht="29.25" customHeight="1" thickTop="1">
      <c r="C30" s="46"/>
      <c r="D30" s="13" t="s">
        <v>627</v>
      </c>
    </row>
    <row r="31" spans="1:4" ht="29.25" customHeight="1" thickBot="1">
      <c r="A31" s="36" t="s">
        <v>7</v>
      </c>
      <c r="B31" s="127" t="s">
        <v>1002</v>
      </c>
      <c r="C31" s="47"/>
      <c r="D31" s="38">
        <f>DEGREES(ACOS((((SIN(RADIANS(C25)))-((SIN(RADIANS(C29)))*(SIN(RADIANS((C27)-(1/(60*(TAN(RADIANS((C27)+(7.31/((C27)+4.4))))))))))))/((COS(RADIANS(C29)))*(COS(RADIANS((C27)-(1/(60*(TAN(RADIANS((C27)+(7.31/((C27)+4.4))))))))))))))</f>
        <v>33.83146200961414</v>
      </c>
    </row>
    <row r="32" ht="16.5" thickTop="1">
      <c r="A32" s="17" t="s">
        <v>697</v>
      </c>
    </row>
    <row r="33" ht="16.5" thickBot="1">
      <c r="A33" s="17"/>
    </row>
    <row r="34" spans="2:5" ht="63" customHeight="1" thickBot="1" thickTop="1">
      <c r="B34" s="277" t="s">
        <v>1011</v>
      </c>
      <c r="C34" s="278"/>
      <c r="D34" s="278"/>
      <c r="E34" s="279"/>
    </row>
    <row r="35" ht="17.25" thickTop="1">
      <c r="B35" s="237"/>
    </row>
  </sheetData>
  <sheetProtection sheet="1" objects="1" scenarios="1" selectLockedCells="1"/>
  <mergeCells count="2">
    <mergeCell ref="B16:E16"/>
    <mergeCell ref="B34:E34"/>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FFC000"/>
  </sheetPr>
  <dimension ref="A1:L54"/>
  <sheetViews>
    <sheetView zoomScalePageLayoutView="0" workbookViewId="0" topLeftCell="A1">
      <selection activeCell="C11" sqref="C11"/>
    </sheetView>
  </sheetViews>
  <sheetFormatPr defaultColWidth="11.57421875" defaultRowHeight="15"/>
  <cols>
    <col min="1" max="1" width="16.7109375" style="23" customWidth="1"/>
    <col min="2" max="2" width="36.28125" style="23" customWidth="1"/>
    <col min="3" max="3" width="18.57421875" style="23" customWidth="1"/>
    <col min="4" max="4" width="17.28125" style="23" customWidth="1"/>
    <col min="5" max="16384" width="11.57421875" style="23" customWidth="1"/>
  </cols>
  <sheetData>
    <row r="1" spans="1:9" ht="28.5" customHeight="1">
      <c r="A1" s="238" t="s">
        <v>980</v>
      </c>
      <c r="B1" s="50"/>
      <c r="C1" s="50"/>
      <c r="D1" s="50"/>
      <c r="E1" s="50"/>
      <c r="F1" s="50"/>
      <c r="G1" s="50"/>
      <c r="H1" s="50"/>
      <c r="I1" s="51"/>
    </row>
    <row r="2" spans="1:9" ht="20.25" customHeight="1">
      <c r="A2" s="161" t="s">
        <v>981</v>
      </c>
      <c r="B2" s="50"/>
      <c r="C2" s="50"/>
      <c r="D2" s="50"/>
      <c r="E2" s="50"/>
      <c r="F2" s="50"/>
      <c r="G2" s="50"/>
      <c r="H2" s="50"/>
      <c r="I2" s="51"/>
    </row>
    <row r="3" spans="1:9" ht="20.25" customHeight="1">
      <c r="A3" s="52"/>
      <c r="B3" s="51"/>
      <c r="C3" s="51"/>
      <c r="D3" s="51"/>
      <c r="E3" s="51"/>
      <c r="F3" s="51"/>
      <c r="G3" s="51"/>
      <c r="H3" s="51"/>
      <c r="I3" s="51"/>
    </row>
    <row r="4" ht="18">
      <c r="A4" s="159" t="s">
        <v>710</v>
      </c>
    </row>
    <row r="5" ht="18">
      <c r="A5" s="159" t="s">
        <v>711</v>
      </c>
    </row>
    <row r="6" ht="18">
      <c r="A6" s="159" t="s">
        <v>709</v>
      </c>
    </row>
    <row r="7" ht="18">
      <c r="A7" s="159" t="s">
        <v>715</v>
      </c>
    </row>
    <row r="8" ht="18">
      <c r="A8" s="5"/>
    </row>
    <row r="9" ht="21" thickBot="1">
      <c r="A9" s="53"/>
    </row>
    <row r="10" spans="1:6" ht="35.25" customHeight="1" thickTop="1">
      <c r="A10" s="53"/>
      <c r="C10" s="131" t="s">
        <v>682</v>
      </c>
      <c r="F10" s="55"/>
    </row>
    <row r="11" spans="1:7" ht="24" customHeight="1" thickBot="1">
      <c r="A11" s="56" t="s">
        <v>8</v>
      </c>
      <c r="B11" s="137" t="s">
        <v>713</v>
      </c>
      <c r="C11" s="144">
        <v>-40</v>
      </c>
      <c r="G11" s="57"/>
    </row>
    <row r="12" spans="1:4" ht="31.5" customHeight="1" thickBot="1" thickTop="1">
      <c r="A12" s="58"/>
      <c r="D12" s="158" t="s">
        <v>678</v>
      </c>
    </row>
    <row r="13" spans="1:4" ht="29.25" customHeight="1" thickBot="1" thickTop="1">
      <c r="A13" s="239" t="s">
        <v>678</v>
      </c>
      <c r="B13" s="142" t="s">
        <v>714</v>
      </c>
      <c r="C13" s="59"/>
      <c r="D13" s="138">
        <f>23.43929111-0.013004166*(C11)-0.0000001638*POWER(C11,2)+0.00000050361*POWER(C11,3)</f>
        <v>23.92696463</v>
      </c>
    </row>
    <row r="14" ht="15.75" thickTop="1">
      <c r="A14" s="60" t="s">
        <v>712</v>
      </c>
    </row>
    <row r="17" ht="22.5">
      <c r="A17" s="160" t="s">
        <v>726</v>
      </c>
    </row>
    <row r="18" ht="18">
      <c r="A18" s="159" t="s">
        <v>727</v>
      </c>
    </row>
    <row r="19" ht="18.75" thickBot="1">
      <c r="A19" s="61"/>
    </row>
    <row r="20" spans="1:9" ht="24.75" customHeight="1" thickTop="1">
      <c r="A20" s="5"/>
      <c r="B20" s="240" t="s">
        <v>716</v>
      </c>
      <c r="C20" s="62"/>
      <c r="D20" s="139">
        <f>D13</f>
        <v>23.92696463</v>
      </c>
      <c r="E20" s="241" t="s">
        <v>718</v>
      </c>
      <c r="I20"/>
    </row>
    <row r="21" spans="1:9" ht="18">
      <c r="A21" s="5"/>
      <c r="D21" s="64"/>
      <c r="I21"/>
    </row>
    <row r="22" spans="1:9" ht="24.75" customHeight="1" thickBot="1">
      <c r="A22" s="5"/>
      <c r="B22" s="240" t="s">
        <v>717</v>
      </c>
      <c r="C22" s="62"/>
      <c r="D22" s="140">
        <f>-D13</f>
        <v>-23.92696463</v>
      </c>
      <c r="E22" s="241" t="s">
        <v>719</v>
      </c>
      <c r="I22"/>
    </row>
    <row r="23" ht="28.5" customHeight="1" thickTop="1"/>
    <row r="24" ht="18">
      <c r="A24" s="159" t="s">
        <v>728</v>
      </c>
    </row>
    <row r="25" ht="18">
      <c r="A25" s="159" t="s">
        <v>729</v>
      </c>
    </row>
    <row r="26" ht="20.25">
      <c r="A26" s="159" t="s">
        <v>730</v>
      </c>
    </row>
    <row r="27" ht="18">
      <c r="A27" s="159" t="s">
        <v>731</v>
      </c>
    </row>
    <row r="28" ht="26.25" customHeight="1" thickBot="1"/>
    <row r="29" spans="2:5" ht="19.5" thickTop="1">
      <c r="B29" s="240" t="s">
        <v>720</v>
      </c>
      <c r="C29" s="62"/>
      <c r="D29" s="139">
        <f>D20*0.871</f>
        <v>20.84038619273</v>
      </c>
      <c r="E29" s="63" t="s">
        <v>378</v>
      </c>
    </row>
    <row r="30" ht="14.25">
      <c r="D30" s="64"/>
    </row>
    <row r="31" spans="2:5" ht="20.25">
      <c r="B31" s="240" t="s">
        <v>721</v>
      </c>
      <c r="C31" s="62"/>
      <c r="D31" s="141">
        <f>D20*0.526</f>
        <v>12.58558339538</v>
      </c>
      <c r="E31" s="63" t="s">
        <v>379</v>
      </c>
    </row>
    <row r="32" ht="14.25">
      <c r="D32" s="64"/>
    </row>
    <row r="33" spans="2:5" ht="20.25">
      <c r="B33" s="240" t="s">
        <v>722</v>
      </c>
      <c r="C33" s="62"/>
      <c r="D33" s="141">
        <f>-D20*0.484</f>
        <v>-11.58065088092</v>
      </c>
      <c r="E33" s="63" t="s">
        <v>380</v>
      </c>
    </row>
    <row r="34" ht="14.25">
      <c r="D34" s="64"/>
    </row>
    <row r="35" spans="2:5" ht="18.75">
      <c r="B35" s="240" t="s">
        <v>723</v>
      </c>
      <c r="C35" s="62"/>
      <c r="D35" s="141">
        <f>-D20*0.858</f>
        <v>-20.52933565254</v>
      </c>
      <c r="E35" s="63" t="s">
        <v>381</v>
      </c>
    </row>
    <row r="36" ht="14.25">
      <c r="D36" s="64"/>
    </row>
    <row r="37" spans="2:7" ht="18.75">
      <c r="B37" s="240" t="s">
        <v>724</v>
      </c>
      <c r="C37" s="62"/>
      <c r="D37" s="141">
        <f>D20*0.71</f>
        <v>16.9881448873</v>
      </c>
      <c r="E37" s="63" t="s">
        <v>376</v>
      </c>
      <c r="G37" s="159" t="s">
        <v>977</v>
      </c>
    </row>
    <row r="38" ht="14.25">
      <c r="D38" s="64"/>
    </row>
    <row r="39" spans="2:7" ht="18.75">
      <c r="B39" s="240" t="s">
        <v>725</v>
      </c>
      <c r="C39" s="62"/>
      <c r="D39" s="141">
        <f>-D20*0.71</f>
        <v>-16.9881448873</v>
      </c>
      <c r="E39" s="63" t="s">
        <v>377</v>
      </c>
      <c r="G39" s="159" t="s">
        <v>978</v>
      </c>
    </row>
    <row r="40" spans="2:5" ht="18">
      <c r="B40" s="65"/>
      <c r="C40" s="66"/>
      <c r="D40" s="67"/>
      <c r="E40" s="63"/>
    </row>
    <row r="41" spans="2:7" ht="19.5" thickBot="1">
      <c r="B41" s="240" t="s">
        <v>969</v>
      </c>
      <c r="C41" s="62"/>
      <c r="D41" s="140">
        <f>-D20*0.743</f>
        <v>-17.77773472009</v>
      </c>
      <c r="E41" s="63" t="s">
        <v>375</v>
      </c>
      <c r="G41" s="159" t="s">
        <v>979</v>
      </c>
    </row>
    <row r="42" ht="15" thickTop="1"/>
    <row r="43" ht="15">
      <c r="A43"/>
    </row>
    <row r="44" spans="1:12" ht="18">
      <c r="A44" s="159" t="s">
        <v>976</v>
      </c>
      <c r="L44"/>
    </row>
    <row r="45" ht="18">
      <c r="A45" s="159" t="s">
        <v>732</v>
      </c>
    </row>
    <row r="46" ht="18">
      <c r="A46" s="159"/>
    </row>
    <row r="47" ht="15.75" thickBot="1">
      <c r="B47"/>
    </row>
    <row r="48" spans="2:4" ht="19.5" thickTop="1">
      <c r="B48" s="240" t="s">
        <v>972</v>
      </c>
      <c r="C48" s="62"/>
      <c r="D48" s="139">
        <f>D13+5.1452</f>
        <v>29.07216463</v>
      </c>
    </row>
    <row r="49" spans="4:11" ht="15">
      <c r="D49" s="64"/>
      <c r="K49"/>
    </row>
    <row r="50" spans="2:4" ht="18.75">
      <c r="B50" s="240" t="s">
        <v>973</v>
      </c>
      <c r="C50" s="62"/>
      <c r="D50" s="141">
        <f>-D13-5.1452</f>
        <v>-29.07216463</v>
      </c>
    </row>
    <row r="51" spans="2:12" ht="15">
      <c r="B51"/>
      <c r="D51" s="64"/>
      <c r="L51"/>
    </row>
    <row r="52" spans="2:10" ht="18.75">
      <c r="B52" s="240" t="s">
        <v>974</v>
      </c>
      <c r="C52" s="62"/>
      <c r="D52" s="141">
        <f>D13-5.1452</f>
        <v>18.78176463</v>
      </c>
      <c r="J52"/>
    </row>
    <row r="53" ht="14.25">
      <c r="D53" s="64"/>
    </row>
    <row r="54" spans="2:4" ht="19.5" thickBot="1">
      <c r="B54" s="240" t="s">
        <v>975</v>
      </c>
      <c r="C54" s="62"/>
      <c r="D54" s="140">
        <f>-D13+5.1452</f>
        <v>-18.78176463</v>
      </c>
    </row>
    <row r="55" ht="15" thickTop="1"/>
  </sheetData>
  <sheetProtection sheet="1" objects="1" scenarios="1" selectLockedCells="1"/>
  <printOptions/>
  <pageMargins left="0.7" right="0.7" top="0.787401575" bottom="0.787401575" header="0.3" footer="0.3"/>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G15"/>
  <sheetViews>
    <sheetView zoomScalePageLayoutView="0" workbookViewId="0" topLeftCell="A1">
      <selection activeCell="C7" sqref="C7"/>
    </sheetView>
  </sheetViews>
  <sheetFormatPr defaultColWidth="11.421875" defaultRowHeight="15"/>
  <cols>
    <col min="1" max="1" width="18.140625" style="0" customWidth="1"/>
    <col min="2" max="2" width="40.57421875" style="0" customWidth="1"/>
    <col min="3" max="3" width="12.7109375" style="0" customWidth="1"/>
    <col min="4" max="4" width="17.28125" style="0" customWidth="1"/>
  </cols>
  <sheetData>
    <row r="1" spans="1:7" ht="36" customHeight="1">
      <c r="A1" s="242" t="s">
        <v>734</v>
      </c>
      <c r="B1" s="68"/>
      <c r="C1" s="68"/>
      <c r="D1" s="68"/>
      <c r="E1" s="68"/>
      <c r="F1" s="51"/>
      <c r="G1" s="51"/>
    </row>
    <row r="2" spans="1:7" ht="18">
      <c r="A2" s="5"/>
      <c r="B2" s="23"/>
      <c r="C2" s="23"/>
      <c r="D2" s="23"/>
      <c r="E2" s="23"/>
      <c r="F2" s="23"/>
      <c r="G2" s="23"/>
    </row>
    <row r="3" spans="1:7" ht="18">
      <c r="A3" s="49" t="s">
        <v>736</v>
      </c>
      <c r="B3" s="23"/>
      <c r="C3" s="23"/>
      <c r="D3" s="23"/>
      <c r="E3" s="23"/>
      <c r="F3" s="23"/>
      <c r="G3" s="23"/>
    </row>
    <row r="4" spans="1:7" ht="18">
      <c r="A4" s="49" t="s">
        <v>735</v>
      </c>
      <c r="B4" s="23"/>
      <c r="C4" s="23"/>
      <c r="D4" s="23"/>
      <c r="E4" s="23"/>
      <c r="F4" s="23"/>
      <c r="G4" s="23"/>
    </row>
    <row r="5" spans="1:7" ht="20.25" thickBot="1">
      <c r="A5" s="53"/>
      <c r="B5" s="23"/>
      <c r="C5" s="23"/>
      <c r="D5" s="23"/>
      <c r="E5" s="23"/>
      <c r="F5" s="23"/>
      <c r="G5" s="23"/>
    </row>
    <row r="6" spans="1:7" ht="31.5" customHeight="1" thickTop="1">
      <c r="A6" s="53"/>
      <c r="B6" s="23"/>
      <c r="C6" s="54" t="s">
        <v>682</v>
      </c>
      <c r="D6" s="23"/>
      <c r="E6" s="5"/>
      <c r="F6" s="55"/>
      <c r="G6" s="23"/>
    </row>
    <row r="7" spans="1:7" ht="18.75">
      <c r="A7" s="146" t="s">
        <v>8</v>
      </c>
      <c r="B7" s="70" t="s">
        <v>737</v>
      </c>
      <c r="C7" s="132">
        <v>605</v>
      </c>
      <c r="D7" s="23"/>
      <c r="E7" s="23"/>
      <c r="F7" s="23"/>
      <c r="G7" s="57"/>
    </row>
    <row r="8" spans="1:7" ht="18">
      <c r="A8" s="147"/>
      <c r="B8" s="71"/>
      <c r="C8" s="150"/>
      <c r="D8" s="23"/>
      <c r="E8" s="23"/>
      <c r="G8" s="57"/>
    </row>
    <row r="9" spans="1:7" ht="18.75">
      <c r="A9" s="147" t="s">
        <v>741</v>
      </c>
      <c r="B9" s="243" t="s">
        <v>738</v>
      </c>
      <c r="C9" s="132">
        <v>790</v>
      </c>
      <c r="D9" s="23"/>
      <c r="E9" s="23"/>
      <c r="F9" s="23"/>
      <c r="G9" s="57"/>
    </row>
    <row r="10" spans="1:7" ht="18">
      <c r="A10" s="69"/>
      <c r="B10" s="72"/>
      <c r="C10" s="150"/>
      <c r="D10" s="23"/>
      <c r="E10" s="23"/>
      <c r="F10" s="23"/>
      <c r="G10" s="57"/>
    </row>
    <row r="11" spans="1:7" ht="19.5" thickBot="1">
      <c r="A11" s="69"/>
      <c r="B11" s="243" t="s">
        <v>739</v>
      </c>
      <c r="C11" s="133">
        <v>9200</v>
      </c>
      <c r="D11" s="23"/>
      <c r="E11" s="23"/>
      <c r="F11" s="23"/>
      <c r="G11" s="57"/>
    </row>
    <row r="12" spans="1:7" ht="32.25" customHeight="1" thickTop="1">
      <c r="A12" s="23"/>
      <c r="B12" s="23"/>
      <c r="C12" s="23"/>
      <c r="D12" s="158" t="s">
        <v>627</v>
      </c>
      <c r="E12" s="23"/>
      <c r="F12" s="23"/>
      <c r="G12" s="23"/>
    </row>
    <row r="13" spans="1:7" ht="24" customHeight="1" thickBot="1">
      <c r="A13" s="145" t="s">
        <v>627</v>
      </c>
      <c r="B13" s="143" t="s">
        <v>740</v>
      </c>
      <c r="C13" s="59"/>
      <c r="D13" s="149">
        <f>DEGREES(ATAN((((C9)-(C7))-((0.43*POWER(C11,2))/6370000))/(C11)))</f>
        <v>1.1164193317458055</v>
      </c>
      <c r="E13" s="23"/>
      <c r="F13" s="23"/>
      <c r="G13" s="23"/>
    </row>
    <row r="14" spans="1:7" ht="16.5" thickTop="1">
      <c r="A14" s="148" t="s">
        <v>697</v>
      </c>
      <c r="B14" s="23"/>
      <c r="C14" s="23"/>
      <c r="D14" s="23"/>
      <c r="E14" s="23"/>
      <c r="F14" s="23"/>
      <c r="G14" s="236"/>
    </row>
    <row r="15" spans="1:7" ht="15">
      <c r="A15" s="23"/>
      <c r="B15" s="23"/>
      <c r="C15" s="23"/>
      <c r="D15" s="23"/>
      <c r="E15" s="23"/>
      <c r="F15" s="23"/>
      <c r="G15" s="23"/>
    </row>
  </sheetData>
  <sheetProtection sheet="1" objects="1" scenarios="1" selectLockedCells="1"/>
  <printOptions/>
  <pageMargins left="0.7" right="0.7" top="0.787401575" bottom="0.787401575" header="0.3" footer="0.3"/>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O371"/>
  <sheetViews>
    <sheetView zoomScalePageLayoutView="0" workbookViewId="0" topLeftCell="A1">
      <selection activeCell="L311" sqref="L311"/>
    </sheetView>
  </sheetViews>
  <sheetFormatPr defaultColWidth="11.421875" defaultRowHeight="15"/>
  <cols>
    <col min="1" max="1" width="11.7109375" style="0" customWidth="1"/>
    <col min="2" max="2" width="17.28125" style="0" customWidth="1"/>
    <col min="3" max="3" width="14.00390625" style="0" customWidth="1"/>
    <col min="4" max="4" width="14.57421875" style="0" customWidth="1"/>
    <col min="5" max="5" width="14.140625" style="0" customWidth="1"/>
    <col min="6" max="6" width="13.28125" style="0" customWidth="1"/>
    <col min="7" max="7" width="14.8515625" style="0" customWidth="1"/>
    <col min="8" max="8" width="8.28125" style="0" customWidth="1"/>
    <col min="10" max="10" width="30.7109375" style="0" customWidth="1"/>
  </cols>
  <sheetData>
    <row r="1" spans="1:9" ht="37.5" customHeight="1">
      <c r="A1" s="244" t="s">
        <v>742</v>
      </c>
      <c r="B1" s="73"/>
      <c r="C1" s="73"/>
      <c r="D1" s="73"/>
      <c r="E1" s="74"/>
      <c r="F1" s="74"/>
      <c r="G1" s="74"/>
      <c r="H1" s="74"/>
      <c r="I1" s="45"/>
    </row>
    <row r="2" ht="14.25" customHeight="1"/>
    <row r="3" spans="1:7" s="76" customFormat="1" ht="45.75" customHeight="1">
      <c r="A3" s="75" t="s">
        <v>749</v>
      </c>
      <c r="B3" s="245" t="s">
        <v>743</v>
      </c>
      <c r="C3" s="245" t="s">
        <v>744</v>
      </c>
      <c r="D3" s="245" t="s">
        <v>745</v>
      </c>
      <c r="E3" s="245" t="s">
        <v>746</v>
      </c>
      <c r="F3" s="245" t="s">
        <v>747</v>
      </c>
      <c r="G3" s="245" t="s">
        <v>748</v>
      </c>
    </row>
    <row r="4" spans="1:15" ht="17.25">
      <c r="A4" s="77" t="s">
        <v>9</v>
      </c>
      <c r="B4" s="78">
        <v>-23.07112</v>
      </c>
      <c r="C4" s="79">
        <f>B4*1.00563</f>
        <v>-23.2010104056</v>
      </c>
      <c r="D4" s="80">
        <f>B4*1.0109</f>
        <v>-23.322595208</v>
      </c>
      <c r="E4" s="80">
        <f>B4*1.0161</f>
        <v>-23.442565032</v>
      </c>
      <c r="F4" s="80">
        <f>B4*1.0209</f>
        <v>-23.553306407999997</v>
      </c>
      <c r="G4" s="80">
        <f>B4*1.0251</f>
        <v>-23.650205112</v>
      </c>
      <c r="H4" s="81"/>
      <c r="I4" s="81"/>
      <c r="J4" s="81"/>
      <c r="K4" s="81"/>
      <c r="L4" s="82"/>
      <c r="M4" s="82"/>
      <c r="N4" s="82"/>
      <c r="O4" s="82"/>
    </row>
    <row r="5" spans="1:15" ht="17.25">
      <c r="A5" s="77" t="s">
        <v>10</v>
      </c>
      <c r="B5" s="78">
        <v>-22.99182</v>
      </c>
      <c r="C5" s="79">
        <f aca="true" t="shared" si="0" ref="C5:C68">B5*1.00563</f>
        <v>-23.121263946600003</v>
      </c>
      <c r="D5" s="80">
        <f aca="true" t="shared" si="1" ref="D5:D68">B5*1.0109</f>
        <v>-23.242430837999997</v>
      </c>
      <c r="E5" s="80">
        <f aca="true" t="shared" si="2" ref="E5:E68">B5*1.0161</f>
        <v>-23.361988302</v>
      </c>
      <c r="F5" s="80">
        <f aca="true" t="shared" si="3" ref="F5:F68">B5*1.0209</f>
        <v>-23.472349037999997</v>
      </c>
      <c r="G5" s="80">
        <f aca="true" t="shared" si="4" ref="G5:G68">B5*1.0251</f>
        <v>-23.568914682</v>
      </c>
      <c r="H5" s="81"/>
      <c r="I5" s="81"/>
      <c r="J5" s="81"/>
      <c r="K5" s="81"/>
      <c r="L5" s="82"/>
      <c r="M5" s="82"/>
      <c r="N5" s="82"/>
      <c r="O5" s="82"/>
    </row>
    <row r="6" spans="1:15" ht="17.25">
      <c r="A6" s="77" t="s">
        <v>11</v>
      </c>
      <c r="B6" s="78">
        <v>-22.90488</v>
      </c>
      <c r="C6" s="79">
        <f t="shared" si="0"/>
        <v>-23.0338344744</v>
      </c>
      <c r="D6" s="80">
        <f t="shared" si="1"/>
        <v>-23.154543191999995</v>
      </c>
      <c r="E6" s="80">
        <f t="shared" si="2"/>
        <v>-23.273648568</v>
      </c>
      <c r="F6" s="80">
        <f t="shared" si="3"/>
        <v>-23.383591991999996</v>
      </c>
      <c r="G6" s="80">
        <f t="shared" si="4"/>
        <v>-23.479792487999998</v>
      </c>
      <c r="H6" s="81"/>
      <c r="I6" s="81"/>
      <c r="J6" s="81"/>
      <c r="K6" s="81"/>
      <c r="L6" s="82"/>
      <c r="M6" s="82"/>
      <c r="N6" s="82"/>
      <c r="O6" s="82"/>
    </row>
    <row r="7" spans="1:15" ht="17.25">
      <c r="A7" s="77" t="s">
        <v>12</v>
      </c>
      <c r="B7" s="78">
        <v>-22.81033</v>
      </c>
      <c r="C7" s="79">
        <f t="shared" si="0"/>
        <v>-22.9387521579</v>
      </c>
      <c r="D7" s="80">
        <f t="shared" si="1"/>
        <v>-23.058962596999997</v>
      </c>
      <c r="E7" s="80">
        <f t="shared" si="2"/>
        <v>-23.177576313</v>
      </c>
      <c r="F7" s="80">
        <f t="shared" si="3"/>
        <v>-23.287065896999998</v>
      </c>
      <c r="G7" s="80">
        <f t="shared" si="4"/>
        <v>-23.382869282999998</v>
      </c>
      <c r="H7" s="81"/>
      <c r="I7" s="81"/>
      <c r="J7" s="81"/>
      <c r="K7" s="81"/>
      <c r="L7" s="82"/>
      <c r="M7" s="82"/>
      <c r="N7" s="82"/>
      <c r="O7" s="82"/>
    </row>
    <row r="8" spans="1:15" ht="17.25">
      <c r="A8" s="77" t="s">
        <v>13</v>
      </c>
      <c r="B8" s="78">
        <v>-22.70823</v>
      </c>
      <c r="C8" s="79">
        <f t="shared" si="0"/>
        <v>-22.8360773349</v>
      </c>
      <c r="D8" s="80">
        <f t="shared" si="1"/>
        <v>-22.955749707</v>
      </c>
      <c r="E8" s="80">
        <f t="shared" si="2"/>
        <v>-23.073832503000002</v>
      </c>
      <c r="F8" s="80">
        <f t="shared" si="3"/>
        <v>-23.182832007</v>
      </c>
      <c r="G8" s="80">
        <f t="shared" si="4"/>
        <v>-23.278206573</v>
      </c>
      <c r="H8" s="81"/>
      <c r="I8" s="81"/>
      <c r="J8" s="81"/>
      <c r="K8" s="81"/>
      <c r="L8" s="82"/>
      <c r="M8" s="82"/>
      <c r="N8" s="82"/>
      <c r="O8" s="82"/>
    </row>
    <row r="9" spans="1:15" ht="17.25">
      <c r="A9" s="77" t="s">
        <v>14</v>
      </c>
      <c r="B9" s="78">
        <v>-22.59862</v>
      </c>
      <c r="C9" s="79">
        <f t="shared" si="0"/>
        <v>-22.725850230600003</v>
      </c>
      <c r="D9" s="80">
        <f t="shared" si="1"/>
        <v>-22.844944958</v>
      </c>
      <c r="E9" s="80">
        <f t="shared" si="2"/>
        <v>-22.962457782</v>
      </c>
      <c r="F9" s="80">
        <f t="shared" si="3"/>
        <v>-23.070931157999997</v>
      </c>
      <c r="G9" s="80">
        <f t="shared" si="4"/>
        <v>-23.165845362</v>
      </c>
      <c r="H9" s="81"/>
      <c r="I9" s="81"/>
      <c r="J9" s="81"/>
      <c r="K9" s="81"/>
      <c r="L9" s="82"/>
      <c r="M9" s="82"/>
      <c r="N9" s="82"/>
      <c r="O9" s="82"/>
    </row>
    <row r="10" spans="1:15" ht="17.25">
      <c r="A10" s="77" t="s">
        <v>15</v>
      </c>
      <c r="B10" s="78">
        <v>-22.48157</v>
      </c>
      <c r="C10" s="79">
        <f t="shared" si="0"/>
        <v>-22.608141239100004</v>
      </c>
      <c r="D10" s="80">
        <f t="shared" si="1"/>
        <v>-22.726619112999998</v>
      </c>
      <c r="E10" s="80">
        <f t="shared" si="2"/>
        <v>-22.843523277000003</v>
      </c>
      <c r="F10" s="80">
        <f t="shared" si="3"/>
        <v>-22.951434813</v>
      </c>
      <c r="G10" s="80">
        <f t="shared" si="4"/>
        <v>-23.045857407</v>
      </c>
      <c r="H10" s="81"/>
      <c r="I10" s="81"/>
      <c r="J10" s="81"/>
      <c r="K10" s="81"/>
      <c r="L10" s="82"/>
      <c r="M10" s="82"/>
      <c r="N10" s="82"/>
      <c r="O10" s="82"/>
    </row>
    <row r="11" spans="1:15" ht="17.25">
      <c r="A11" s="77" t="s">
        <v>16</v>
      </c>
      <c r="B11" s="78">
        <v>-22.35712</v>
      </c>
      <c r="C11" s="79">
        <f t="shared" si="0"/>
        <v>-22.4829905856</v>
      </c>
      <c r="D11" s="80">
        <f t="shared" si="1"/>
        <v>-22.600812607999995</v>
      </c>
      <c r="E11" s="80">
        <f t="shared" si="2"/>
        <v>-22.717069631999998</v>
      </c>
      <c r="F11" s="80">
        <f t="shared" si="3"/>
        <v>-22.824383807999997</v>
      </c>
      <c r="G11" s="80">
        <f t="shared" si="4"/>
        <v>-22.918283711999997</v>
      </c>
      <c r="H11" s="81"/>
      <c r="I11" s="81"/>
      <c r="J11" s="81"/>
      <c r="K11" s="81"/>
      <c r="L11" s="82"/>
      <c r="M11" s="82"/>
      <c r="N11" s="82"/>
      <c r="O11" s="82"/>
    </row>
    <row r="12" spans="1:15" ht="17.25">
      <c r="A12" s="77" t="s">
        <v>17</v>
      </c>
      <c r="B12" s="78">
        <v>-22.22533</v>
      </c>
      <c r="C12" s="79">
        <f t="shared" si="0"/>
        <v>-22.3504586079</v>
      </c>
      <c r="D12" s="80">
        <f t="shared" si="1"/>
        <v>-22.467586096999998</v>
      </c>
      <c r="E12" s="80">
        <f t="shared" si="2"/>
        <v>-22.583157813</v>
      </c>
      <c r="F12" s="80">
        <f t="shared" si="3"/>
        <v>-22.689839396999997</v>
      </c>
      <c r="G12" s="80">
        <f t="shared" si="4"/>
        <v>-22.783185782999997</v>
      </c>
      <c r="H12" s="81"/>
      <c r="I12" s="81"/>
      <c r="J12" s="81"/>
      <c r="K12" s="81"/>
      <c r="L12" s="82"/>
      <c r="M12" s="82"/>
      <c r="N12" s="82"/>
      <c r="O12" s="82"/>
    </row>
    <row r="13" spans="1:15" ht="17.25">
      <c r="A13" s="77" t="s">
        <v>18</v>
      </c>
      <c r="B13" s="78">
        <v>-22.08628</v>
      </c>
      <c r="C13" s="79">
        <f t="shared" si="0"/>
        <v>-22.2106257564</v>
      </c>
      <c r="D13" s="80">
        <f t="shared" si="1"/>
        <v>-22.327020451999996</v>
      </c>
      <c r="E13" s="80">
        <f t="shared" si="2"/>
        <v>-22.441869108</v>
      </c>
      <c r="F13" s="80">
        <f t="shared" si="3"/>
        <v>-22.547883252</v>
      </c>
      <c r="G13" s="80">
        <f t="shared" si="4"/>
        <v>-22.640645627999998</v>
      </c>
      <c r="H13" s="81"/>
      <c r="I13" s="81"/>
      <c r="J13" s="81"/>
      <c r="K13" s="81"/>
      <c r="L13" s="82"/>
      <c r="M13" s="82"/>
      <c r="N13" s="82"/>
      <c r="O13" s="82"/>
    </row>
    <row r="14" spans="1:15" ht="17.25">
      <c r="A14" s="77" t="s">
        <v>19</v>
      </c>
      <c r="B14" s="78">
        <v>-21.94003</v>
      </c>
      <c r="C14" s="79">
        <f t="shared" si="0"/>
        <v>-22.0635523689</v>
      </c>
      <c r="D14" s="80">
        <f t="shared" si="1"/>
        <v>-22.179176326999997</v>
      </c>
      <c r="E14" s="80">
        <f t="shared" si="2"/>
        <v>-22.293264483</v>
      </c>
      <c r="F14" s="80">
        <f t="shared" si="3"/>
        <v>-22.398576626999997</v>
      </c>
      <c r="G14" s="80">
        <f t="shared" si="4"/>
        <v>-22.490724753</v>
      </c>
      <c r="H14" s="81"/>
      <c r="I14" s="81"/>
      <c r="J14" s="81"/>
      <c r="K14" s="81"/>
      <c r="L14" s="82"/>
      <c r="M14" s="82"/>
      <c r="N14" s="82"/>
      <c r="O14" s="82"/>
    </row>
    <row r="15" spans="1:15" ht="17.25">
      <c r="A15" s="77" t="s">
        <v>20</v>
      </c>
      <c r="B15" s="78">
        <v>-21.78665</v>
      </c>
      <c r="C15" s="79">
        <f t="shared" si="0"/>
        <v>-21.909308839500003</v>
      </c>
      <c r="D15" s="80">
        <f t="shared" si="1"/>
        <v>-22.024124484999998</v>
      </c>
      <c r="E15" s="80">
        <f t="shared" si="2"/>
        <v>-22.137415065000003</v>
      </c>
      <c r="F15" s="80">
        <f t="shared" si="3"/>
        <v>-22.241990985</v>
      </c>
      <c r="G15" s="80">
        <f t="shared" si="4"/>
        <v>-22.333494915</v>
      </c>
      <c r="H15" s="81"/>
      <c r="I15" s="81"/>
      <c r="J15" s="81"/>
      <c r="K15" s="81"/>
      <c r="L15" s="82"/>
      <c r="M15" s="82"/>
      <c r="N15" s="82"/>
      <c r="O15" s="82"/>
    </row>
    <row r="16" spans="1:15" ht="17.25">
      <c r="A16" s="77" t="s">
        <v>21</v>
      </c>
      <c r="B16" s="78">
        <v>-21.6262</v>
      </c>
      <c r="C16" s="79">
        <f t="shared" si="0"/>
        <v>-21.747955506</v>
      </c>
      <c r="D16" s="80">
        <f t="shared" si="1"/>
        <v>-21.861925579999998</v>
      </c>
      <c r="E16" s="80">
        <f t="shared" si="2"/>
        <v>-21.97438182</v>
      </c>
      <c r="F16" s="80">
        <f t="shared" si="3"/>
        <v>-22.078187579999998</v>
      </c>
      <c r="G16" s="80">
        <f t="shared" si="4"/>
        <v>-22.169017619999998</v>
      </c>
      <c r="H16" s="81"/>
      <c r="I16" s="81"/>
      <c r="J16" s="81"/>
      <c r="K16" s="81"/>
      <c r="L16" s="82"/>
      <c r="M16" s="82"/>
      <c r="N16" s="82"/>
      <c r="O16" s="82"/>
    </row>
    <row r="17" spans="1:15" ht="17.25">
      <c r="A17" s="77" t="s">
        <v>22</v>
      </c>
      <c r="B17" s="78">
        <v>-21.45878</v>
      </c>
      <c r="C17" s="79">
        <f t="shared" si="0"/>
        <v>-21.5795929314</v>
      </c>
      <c r="D17" s="80">
        <f t="shared" si="1"/>
        <v>-21.692680702</v>
      </c>
      <c r="E17" s="80">
        <f t="shared" si="2"/>
        <v>-21.804266358</v>
      </c>
      <c r="F17" s="80">
        <f t="shared" si="3"/>
        <v>-21.907268502</v>
      </c>
      <c r="G17" s="80">
        <f t="shared" si="4"/>
        <v>-21.997395378</v>
      </c>
      <c r="H17" s="81"/>
      <c r="I17" s="81"/>
      <c r="J17" s="81"/>
      <c r="K17" s="81"/>
      <c r="L17" s="82"/>
      <c r="M17" s="82"/>
      <c r="N17" s="82"/>
      <c r="O17" s="82"/>
    </row>
    <row r="18" spans="1:15" ht="17.25">
      <c r="A18" s="77" t="s">
        <v>23</v>
      </c>
      <c r="B18" s="78">
        <v>-21.28445</v>
      </c>
      <c r="C18" s="79">
        <f t="shared" si="0"/>
        <v>-21.4042814535</v>
      </c>
      <c r="D18" s="80">
        <f t="shared" si="1"/>
        <v>-21.516450504999998</v>
      </c>
      <c r="E18" s="80">
        <f t="shared" si="2"/>
        <v>-21.627129645</v>
      </c>
      <c r="F18" s="80">
        <f t="shared" si="3"/>
        <v>-21.729295004999997</v>
      </c>
      <c r="G18" s="80">
        <f t="shared" si="4"/>
        <v>-21.818689694999996</v>
      </c>
      <c r="H18" s="81"/>
      <c r="I18" s="81"/>
      <c r="J18" s="81"/>
      <c r="K18" s="81"/>
      <c r="L18" s="82"/>
      <c r="M18" s="82"/>
      <c r="N18" s="82"/>
      <c r="O18" s="82"/>
    </row>
    <row r="19" spans="1:15" ht="17.25">
      <c r="A19" s="77" t="s">
        <v>24</v>
      </c>
      <c r="B19" s="78">
        <v>-21.10331</v>
      </c>
      <c r="C19" s="79">
        <f t="shared" si="0"/>
        <v>-21.222121635300002</v>
      </c>
      <c r="D19" s="80">
        <f t="shared" si="1"/>
        <v>-21.333336079</v>
      </c>
      <c r="E19" s="80">
        <f t="shared" si="2"/>
        <v>-21.443073291</v>
      </c>
      <c r="F19" s="80">
        <f t="shared" si="3"/>
        <v>-21.544369179</v>
      </c>
      <c r="G19" s="80">
        <f t="shared" si="4"/>
        <v>-21.633003081</v>
      </c>
      <c r="H19" s="81"/>
      <c r="I19" s="81"/>
      <c r="J19" s="81"/>
      <c r="K19" s="81"/>
      <c r="L19" s="82"/>
      <c r="M19" s="82"/>
      <c r="N19" s="82"/>
      <c r="O19" s="82"/>
    </row>
    <row r="20" spans="1:15" ht="17.25">
      <c r="A20" s="77" t="s">
        <v>25</v>
      </c>
      <c r="B20" s="78">
        <v>-20.91543</v>
      </c>
      <c r="C20" s="79">
        <f t="shared" si="0"/>
        <v>-21.0331838709</v>
      </c>
      <c r="D20" s="80">
        <f t="shared" si="1"/>
        <v>-21.143408187</v>
      </c>
      <c r="E20" s="80">
        <f t="shared" si="2"/>
        <v>-21.252168423</v>
      </c>
      <c r="F20" s="80">
        <f t="shared" si="3"/>
        <v>-21.352562487</v>
      </c>
      <c r="G20" s="80">
        <f t="shared" si="4"/>
        <v>-21.440407293</v>
      </c>
      <c r="H20" s="81"/>
      <c r="I20" s="81"/>
      <c r="J20" s="81"/>
      <c r="K20" s="81"/>
      <c r="L20" s="82"/>
      <c r="M20" s="82"/>
      <c r="N20" s="82"/>
      <c r="O20" s="82"/>
    </row>
    <row r="21" spans="1:15" ht="17.25">
      <c r="A21" s="77" t="s">
        <v>26</v>
      </c>
      <c r="B21" s="78">
        <v>-20.72092</v>
      </c>
      <c r="C21" s="79">
        <f t="shared" si="0"/>
        <v>-20.8375787796</v>
      </c>
      <c r="D21" s="80">
        <f t="shared" si="1"/>
        <v>-20.946778027999997</v>
      </c>
      <c r="E21" s="80">
        <f t="shared" si="2"/>
        <v>-21.054526812</v>
      </c>
      <c r="F21" s="80">
        <f t="shared" si="3"/>
        <v>-21.153987228</v>
      </c>
      <c r="G21" s="80">
        <f t="shared" si="4"/>
        <v>-21.241015091999998</v>
      </c>
      <c r="H21" s="81"/>
      <c r="I21" s="81"/>
      <c r="J21" s="81"/>
      <c r="K21" s="81"/>
      <c r="L21" s="82"/>
      <c r="M21" s="82"/>
      <c r="N21" s="82"/>
      <c r="O21" s="82"/>
    </row>
    <row r="22" spans="1:15" ht="17.25">
      <c r="A22" s="77" t="s">
        <v>27</v>
      </c>
      <c r="B22" s="78">
        <v>-20.51985</v>
      </c>
      <c r="C22" s="79">
        <f t="shared" si="0"/>
        <v>-20.6353767555</v>
      </c>
      <c r="D22" s="80">
        <f t="shared" si="1"/>
        <v>-20.743516365</v>
      </c>
      <c r="E22" s="80">
        <f t="shared" si="2"/>
        <v>-20.850219585</v>
      </c>
      <c r="F22" s="80">
        <f t="shared" si="3"/>
        <v>-20.948714865</v>
      </c>
      <c r="G22" s="80">
        <f t="shared" si="4"/>
        <v>-21.034898235</v>
      </c>
      <c r="H22" s="81"/>
      <c r="I22" s="81"/>
      <c r="J22" s="81"/>
      <c r="K22" s="81"/>
      <c r="L22" s="82"/>
      <c r="M22" s="82"/>
      <c r="N22" s="82"/>
      <c r="O22" s="82"/>
    </row>
    <row r="23" spans="1:15" ht="17.25">
      <c r="A23" s="77" t="s">
        <v>28</v>
      </c>
      <c r="B23" s="89">
        <v>-20.31233</v>
      </c>
      <c r="C23" s="90">
        <f t="shared" si="0"/>
        <v>-20.4266884179</v>
      </c>
      <c r="D23" s="91">
        <f t="shared" si="1"/>
        <v>-20.533734396999996</v>
      </c>
      <c r="E23" s="91">
        <f t="shared" si="2"/>
        <v>-20.639358512999998</v>
      </c>
      <c r="F23" s="91">
        <f t="shared" si="3"/>
        <v>-20.736857696999998</v>
      </c>
      <c r="G23" s="91">
        <f t="shared" si="4"/>
        <v>-20.822169482999996</v>
      </c>
      <c r="H23" s="280" t="s">
        <v>750</v>
      </c>
      <c r="I23" s="282"/>
      <c r="J23" s="282"/>
      <c r="K23" s="81"/>
      <c r="L23" s="82"/>
      <c r="M23" s="82"/>
      <c r="N23" s="82"/>
      <c r="O23" s="82"/>
    </row>
    <row r="24" spans="1:15" ht="17.25">
      <c r="A24" s="77" t="s">
        <v>29</v>
      </c>
      <c r="B24" s="78">
        <v>-20.09846</v>
      </c>
      <c r="C24" s="79">
        <f t="shared" si="0"/>
        <v>-20.2116143298</v>
      </c>
      <c r="D24" s="80">
        <f t="shared" si="1"/>
        <v>-20.317533213999997</v>
      </c>
      <c r="E24" s="80">
        <f t="shared" si="2"/>
        <v>-20.422045206</v>
      </c>
      <c r="F24" s="80">
        <f t="shared" si="3"/>
        <v>-20.518517814</v>
      </c>
      <c r="G24" s="80">
        <f t="shared" si="4"/>
        <v>-20.602931346</v>
      </c>
      <c r="H24" s="81"/>
      <c r="I24" s="81"/>
      <c r="J24" s="81"/>
      <c r="K24" s="81"/>
      <c r="L24" s="82"/>
      <c r="M24" s="82"/>
      <c r="N24" s="82"/>
      <c r="O24" s="82"/>
    </row>
    <row r="25" spans="1:15" ht="17.25">
      <c r="A25" s="77" t="s">
        <v>30</v>
      </c>
      <c r="B25" s="78">
        <v>-19.87832</v>
      </c>
      <c r="C25" s="79">
        <f t="shared" si="0"/>
        <v>-19.9902349416</v>
      </c>
      <c r="D25" s="80">
        <f t="shared" si="1"/>
        <v>-20.094993687999995</v>
      </c>
      <c r="E25" s="80">
        <f t="shared" si="2"/>
        <v>-20.198360951999998</v>
      </c>
      <c r="F25" s="80">
        <f t="shared" si="3"/>
        <v>-20.293776887999996</v>
      </c>
      <c r="G25" s="80">
        <f t="shared" si="4"/>
        <v>-20.377265831999996</v>
      </c>
      <c r="H25" s="81"/>
      <c r="I25" s="81"/>
      <c r="J25" s="81"/>
      <c r="K25" s="81"/>
      <c r="L25" s="82"/>
      <c r="M25" s="82"/>
      <c r="N25" s="82"/>
      <c r="O25" s="82"/>
    </row>
    <row r="26" spans="1:15" ht="17.25">
      <c r="A26" s="77" t="s">
        <v>31</v>
      </c>
      <c r="B26" s="78">
        <v>-19.652</v>
      </c>
      <c r="C26" s="79">
        <f t="shared" si="0"/>
        <v>-19.76264076</v>
      </c>
      <c r="D26" s="80">
        <f t="shared" si="1"/>
        <v>-19.8662068</v>
      </c>
      <c r="E26" s="80">
        <f t="shared" si="2"/>
        <v>-19.968397200000002</v>
      </c>
      <c r="F26" s="80">
        <f t="shared" si="3"/>
        <v>-20.0627268</v>
      </c>
      <c r="G26" s="80">
        <f t="shared" si="4"/>
        <v>-20.1452652</v>
      </c>
      <c r="H26" s="81"/>
      <c r="I26" s="81"/>
      <c r="J26" s="81"/>
      <c r="K26" s="81"/>
      <c r="L26" s="82"/>
      <c r="M26" s="82"/>
      <c r="N26" s="82"/>
      <c r="O26" s="82"/>
    </row>
    <row r="27" spans="1:15" ht="17.25">
      <c r="A27" s="77" t="s">
        <v>32</v>
      </c>
      <c r="B27" s="78">
        <v>-19.41961</v>
      </c>
      <c r="C27" s="79">
        <f t="shared" si="0"/>
        <v>-19.5289424043</v>
      </c>
      <c r="D27" s="80">
        <f t="shared" si="1"/>
        <v>-19.631283748999998</v>
      </c>
      <c r="E27" s="80">
        <f t="shared" si="2"/>
        <v>-19.732265720999997</v>
      </c>
      <c r="F27" s="80">
        <f t="shared" si="3"/>
        <v>-19.825479848999997</v>
      </c>
      <c r="G27" s="80">
        <f t="shared" si="4"/>
        <v>-19.907042210999997</v>
      </c>
      <c r="H27" s="81"/>
      <c r="I27" s="81"/>
      <c r="J27" s="81"/>
      <c r="K27" s="81"/>
      <c r="L27" s="82"/>
      <c r="M27" s="82"/>
      <c r="N27" s="82"/>
      <c r="O27" s="82"/>
    </row>
    <row r="28" spans="1:15" ht="17.25">
      <c r="A28" s="77" t="s">
        <v>33</v>
      </c>
      <c r="B28" s="78">
        <v>-19.18124</v>
      </c>
      <c r="C28" s="79">
        <f t="shared" si="0"/>
        <v>-19.2892303812</v>
      </c>
      <c r="D28" s="80">
        <f t="shared" si="1"/>
        <v>-19.390315515999998</v>
      </c>
      <c r="E28" s="80">
        <f t="shared" si="2"/>
        <v>-19.490057964</v>
      </c>
      <c r="F28" s="80">
        <f t="shared" si="3"/>
        <v>-19.582127915999997</v>
      </c>
      <c r="G28" s="80">
        <f t="shared" si="4"/>
        <v>-19.662689123999996</v>
      </c>
      <c r="H28" s="81"/>
      <c r="I28" s="81"/>
      <c r="J28" s="81"/>
      <c r="K28" s="81"/>
      <c r="L28" s="82"/>
      <c r="M28" s="82"/>
      <c r="N28" s="82"/>
      <c r="O28" s="82"/>
    </row>
    <row r="29" spans="1:15" ht="17.25">
      <c r="A29" s="77" t="s">
        <v>34</v>
      </c>
      <c r="B29" s="78">
        <v>-18.93698</v>
      </c>
      <c r="C29" s="79">
        <f t="shared" si="0"/>
        <v>-19.0435951974</v>
      </c>
      <c r="D29" s="80">
        <f t="shared" si="1"/>
        <v>-19.143393081999996</v>
      </c>
      <c r="E29" s="80">
        <f t="shared" si="2"/>
        <v>-19.241865378</v>
      </c>
      <c r="F29" s="80">
        <f t="shared" si="3"/>
        <v>-19.332762881999997</v>
      </c>
      <c r="G29" s="80">
        <f t="shared" si="4"/>
        <v>-19.412298197999995</v>
      </c>
      <c r="H29" s="81"/>
      <c r="I29" s="81"/>
      <c r="J29" s="81"/>
      <c r="K29" s="81"/>
      <c r="L29" s="82"/>
      <c r="M29" s="82"/>
      <c r="N29" s="82"/>
      <c r="O29" s="82"/>
    </row>
    <row r="30" spans="1:15" ht="17.25">
      <c r="A30" s="77" t="s">
        <v>35</v>
      </c>
      <c r="B30" s="78">
        <v>-18.68695</v>
      </c>
      <c r="C30" s="79">
        <f t="shared" si="0"/>
        <v>-18.7921575285</v>
      </c>
      <c r="D30" s="80">
        <f t="shared" si="1"/>
        <v>-18.890637754999997</v>
      </c>
      <c r="E30" s="80">
        <f t="shared" si="2"/>
        <v>-18.987809894999998</v>
      </c>
      <c r="F30" s="80">
        <f t="shared" si="3"/>
        <v>-19.077507254999997</v>
      </c>
      <c r="G30" s="80">
        <f t="shared" si="4"/>
        <v>-19.155992445</v>
      </c>
      <c r="H30" s="81"/>
      <c r="I30" s="81"/>
      <c r="J30" s="81"/>
      <c r="K30" s="81"/>
      <c r="L30" s="82"/>
      <c r="M30" s="82"/>
      <c r="N30" s="82"/>
      <c r="O30" s="82"/>
    </row>
    <row r="31" spans="1:15" ht="17.25">
      <c r="A31" s="77" t="s">
        <v>36</v>
      </c>
      <c r="B31" s="78">
        <v>-18.43123</v>
      </c>
      <c r="C31" s="79">
        <f t="shared" si="0"/>
        <v>-18.5349978249</v>
      </c>
      <c r="D31" s="80">
        <f t="shared" si="1"/>
        <v>-18.632130407</v>
      </c>
      <c r="E31" s="80">
        <f t="shared" si="2"/>
        <v>-18.727972803</v>
      </c>
      <c r="F31" s="80">
        <f t="shared" si="3"/>
        <v>-18.816442706999997</v>
      </c>
      <c r="G31" s="80">
        <f t="shared" si="4"/>
        <v>-18.893853872999998</v>
      </c>
      <c r="H31" s="81"/>
      <c r="I31" s="81"/>
      <c r="J31" s="81"/>
      <c r="K31" s="81"/>
      <c r="L31" s="82"/>
      <c r="M31" s="82"/>
      <c r="N31" s="82"/>
      <c r="O31" s="82"/>
    </row>
    <row r="32" spans="1:15" ht="17.25">
      <c r="A32" s="77" t="s">
        <v>37</v>
      </c>
      <c r="B32" s="78">
        <v>-18.16995</v>
      </c>
      <c r="C32" s="79">
        <f t="shared" si="0"/>
        <v>-18.2722468185</v>
      </c>
      <c r="D32" s="80">
        <f t="shared" si="1"/>
        <v>-18.368002455</v>
      </c>
      <c r="E32" s="80">
        <f t="shared" si="2"/>
        <v>-18.462486195</v>
      </c>
      <c r="F32" s="80">
        <f t="shared" si="3"/>
        <v>-18.549701955</v>
      </c>
      <c r="G32" s="80">
        <f t="shared" si="4"/>
        <v>-18.626015744999997</v>
      </c>
      <c r="H32" s="81"/>
      <c r="I32" s="81"/>
      <c r="J32" s="81"/>
      <c r="K32" s="81"/>
      <c r="L32" s="82"/>
      <c r="M32" s="82"/>
      <c r="N32" s="82"/>
      <c r="O32" s="82"/>
    </row>
    <row r="33" spans="1:15" ht="17.25">
      <c r="A33" s="77" t="s">
        <v>38</v>
      </c>
      <c r="B33" s="78">
        <v>-17.9032</v>
      </c>
      <c r="C33" s="79">
        <f t="shared" si="0"/>
        <v>-18.003995015999998</v>
      </c>
      <c r="D33" s="80">
        <f t="shared" si="1"/>
        <v>-18.098344879999996</v>
      </c>
      <c r="E33" s="80">
        <f t="shared" si="2"/>
        <v>-18.191441519999998</v>
      </c>
      <c r="F33" s="80">
        <f t="shared" si="3"/>
        <v>-18.27737688</v>
      </c>
      <c r="G33" s="80">
        <f t="shared" si="4"/>
        <v>-18.352570319999998</v>
      </c>
      <c r="H33" s="81"/>
      <c r="I33" s="81"/>
      <c r="J33" s="81"/>
      <c r="K33" s="81"/>
      <c r="L33" s="82"/>
      <c r="M33" s="82"/>
      <c r="N33" s="82"/>
      <c r="O33" s="82"/>
    </row>
    <row r="34" spans="1:15" ht="17.25">
      <c r="A34" s="77" t="s">
        <v>39</v>
      </c>
      <c r="B34" s="78">
        <v>-17.6311</v>
      </c>
      <c r="C34" s="79">
        <f t="shared" si="0"/>
        <v>-17.730363093</v>
      </c>
      <c r="D34" s="80">
        <f t="shared" si="1"/>
        <v>-17.82327899</v>
      </c>
      <c r="E34" s="80">
        <f t="shared" si="2"/>
        <v>-17.91496071</v>
      </c>
      <c r="F34" s="80">
        <f t="shared" si="3"/>
        <v>-17.999589989999997</v>
      </c>
      <c r="G34" s="80">
        <f t="shared" si="4"/>
        <v>-18.073640609999998</v>
      </c>
      <c r="H34" s="81"/>
      <c r="I34" s="81"/>
      <c r="J34" s="81"/>
      <c r="K34" s="81"/>
      <c r="L34" s="82"/>
      <c r="M34" s="82"/>
      <c r="N34" s="82"/>
      <c r="O34" s="82"/>
    </row>
    <row r="35" spans="1:15" ht="17.25">
      <c r="A35" s="77" t="s">
        <v>40</v>
      </c>
      <c r="B35" s="89">
        <v>-17.35377</v>
      </c>
      <c r="C35" s="90">
        <f t="shared" si="0"/>
        <v>-17.451471725100003</v>
      </c>
      <c r="D35" s="91">
        <f t="shared" si="1"/>
        <v>-17.542926093</v>
      </c>
      <c r="E35" s="91">
        <f t="shared" si="2"/>
        <v>-17.633165697000003</v>
      </c>
      <c r="F35" s="91">
        <f t="shared" si="3"/>
        <v>-17.716463793</v>
      </c>
      <c r="G35" s="91">
        <f t="shared" si="4"/>
        <v>-17.789349627</v>
      </c>
      <c r="H35" s="280" t="s">
        <v>970</v>
      </c>
      <c r="I35" s="282"/>
      <c r="J35" s="282"/>
      <c r="K35" s="81"/>
      <c r="L35" s="82"/>
      <c r="M35" s="82"/>
      <c r="N35" s="82"/>
      <c r="O35" s="82"/>
    </row>
    <row r="36" spans="1:15" ht="17.25">
      <c r="A36" s="77" t="s">
        <v>41</v>
      </c>
      <c r="B36" s="92">
        <v>-17.0713</v>
      </c>
      <c r="C36" s="93">
        <f t="shared" si="0"/>
        <v>-17.167411419</v>
      </c>
      <c r="D36" s="94">
        <f t="shared" si="1"/>
        <v>-17.257377169999998</v>
      </c>
      <c r="E36" s="94">
        <f t="shared" si="2"/>
        <v>-17.34614793</v>
      </c>
      <c r="F36" s="94">
        <f t="shared" si="3"/>
        <v>-17.42809017</v>
      </c>
      <c r="G36" s="94">
        <f t="shared" si="4"/>
        <v>-17.49978963</v>
      </c>
      <c r="H36" s="283" t="s">
        <v>751</v>
      </c>
      <c r="I36" s="284"/>
      <c r="J36" s="284"/>
      <c r="K36" s="81"/>
      <c r="L36" s="82"/>
      <c r="M36" s="82"/>
      <c r="N36" s="82"/>
      <c r="O36" s="82"/>
    </row>
    <row r="37" spans="1:15" ht="17.25">
      <c r="A37" s="77" t="s">
        <v>42</v>
      </c>
      <c r="B37" s="78">
        <v>-16.78382</v>
      </c>
      <c r="C37" s="79">
        <f t="shared" si="0"/>
        <v>-16.878312906599998</v>
      </c>
      <c r="D37" s="80">
        <f t="shared" si="1"/>
        <v>-16.966763637999996</v>
      </c>
      <c r="E37" s="80">
        <f t="shared" si="2"/>
        <v>-17.054039502</v>
      </c>
      <c r="F37" s="80">
        <f t="shared" si="3"/>
        <v>-17.134601838</v>
      </c>
      <c r="G37" s="80">
        <f t="shared" si="4"/>
        <v>-17.205093881999996</v>
      </c>
      <c r="H37" s="81"/>
      <c r="I37" s="81"/>
      <c r="J37" s="81"/>
      <c r="K37" s="81"/>
      <c r="L37" s="82"/>
      <c r="M37" s="82"/>
      <c r="N37" s="82"/>
      <c r="O37" s="82"/>
    </row>
    <row r="38" spans="1:15" ht="17.25" customHeight="1">
      <c r="A38" s="77" t="s">
        <v>43</v>
      </c>
      <c r="B38" s="89">
        <v>-16.49144</v>
      </c>
      <c r="C38" s="90">
        <f t="shared" si="0"/>
        <v>-16.5842868072</v>
      </c>
      <c r="D38" s="91">
        <f t="shared" si="1"/>
        <v>-16.671196696</v>
      </c>
      <c r="E38" s="91">
        <f t="shared" si="2"/>
        <v>-16.756952184</v>
      </c>
      <c r="F38" s="91">
        <f t="shared" si="3"/>
        <v>-16.836111096</v>
      </c>
      <c r="G38" s="91">
        <f t="shared" si="4"/>
        <v>-16.905375144</v>
      </c>
      <c r="H38" s="280" t="s">
        <v>752</v>
      </c>
      <c r="I38" s="282"/>
      <c r="J38" s="282"/>
      <c r="K38" s="81"/>
      <c r="L38" s="82"/>
      <c r="M38" s="82"/>
      <c r="N38" s="82"/>
      <c r="O38" s="82"/>
    </row>
    <row r="39" spans="1:15" ht="17.25">
      <c r="A39" s="77" t="s">
        <v>44</v>
      </c>
      <c r="B39" s="78">
        <v>-16.19428</v>
      </c>
      <c r="C39" s="79">
        <f t="shared" si="0"/>
        <v>-16.2854537964</v>
      </c>
      <c r="D39" s="80">
        <f t="shared" si="1"/>
        <v>-16.370797651999997</v>
      </c>
      <c r="E39" s="80">
        <f t="shared" si="2"/>
        <v>-16.455007908</v>
      </c>
      <c r="F39" s="80">
        <f t="shared" si="3"/>
        <v>-16.532740452</v>
      </c>
      <c r="G39" s="80">
        <f t="shared" si="4"/>
        <v>-16.600756427999997</v>
      </c>
      <c r="H39" s="81"/>
      <c r="I39" s="81"/>
      <c r="J39" s="81"/>
      <c r="K39" s="81"/>
      <c r="L39" s="82"/>
      <c r="M39" s="82"/>
      <c r="N39" s="82"/>
      <c r="O39" s="82"/>
    </row>
    <row r="40" spans="1:15" ht="17.25">
      <c r="A40" s="77" t="s">
        <v>45</v>
      </c>
      <c r="B40" s="78">
        <v>-15.89245</v>
      </c>
      <c r="C40" s="79">
        <f t="shared" si="0"/>
        <v>-15.981924493500001</v>
      </c>
      <c r="D40" s="80">
        <f t="shared" si="1"/>
        <v>-16.065677705</v>
      </c>
      <c r="E40" s="80">
        <f t="shared" si="2"/>
        <v>-16.148318445</v>
      </c>
      <c r="F40" s="80">
        <f t="shared" si="3"/>
        <v>-16.224602205</v>
      </c>
      <c r="G40" s="80">
        <f t="shared" si="4"/>
        <v>-16.291350495</v>
      </c>
      <c r="H40" s="81"/>
      <c r="I40" s="81"/>
      <c r="J40" s="81"/>
      <c r="K40" s="81"/>
      <c r="L40" s="82"/>
      <c r="M40" s="82"/>
      <c r="N40" s="82"/>
      <c r="O40" s="82"/>
    </row>
    <row r="41" spans="1:15" ht="17.25">
      <c r="A41" s="77" t="s">
        <v>46</v>
      </c>
      <c r="B41" s="78">
        <v>-15.58607</v>
      </c>
      <c r="C41" s="79">
        <f t="shared" si="0"/>
        <v>-15.6738195741</v>
      </c>
      <c r="D41" s="80">
        <f t="shared" si="1"/>
        <v>-15.755958162999997</v>
      </c>
      <c r="E41" s="80">
        <f t="shared" si="2"/>
        <v>-15.837005727</v>
      </c>
      <c r="F41" s="80">
        <f t="shared" si="3"/>
        <v>-15.911818862999999</v>
      </c>
      <c r="G41" s="80">
        <f t="shared" si="4"/>
        <v>-15.977280356999998</v>
      </c>
      <c r="H41" s="81"/>
      <c r="I41" s="81"/>
      <c r="J41" s="81"/>
      <c r="K41" s="81"/>
      <c r="L41" s="82"/>
      <c r="M41" s="82"/>
      <c r="N41" s="82"/>
      <c r="O41" s="82"/>
    </row>
    <row r="42" spans="1:15" ht="17.25">
      <c r="A42" s="77" t="s">
        <v>47</v>
      </c>
      <c r="B42" s="78">
        <v>-15.27526</v>
      </c>
      <c r="C42" s="79">
        <f t="shared" si="0"/>
        <v>-15.361259713799999</v>
      </c>
      <c r="D42" s="80">
        <f t="shared" si="1"/>
        <v>-15.441760333999998</v>
      </c>
      <c r="E42" s="80">
        <f t="shared" si="2"/>
        <v>-15.521191686</v>
      </c>
      <c r="F42" s="80">
        <f t="shared" si="3"/>
        <v>-15.594512933999997</v>
      </c>
      <c r="G42" s="80">
        <f t="shared" si="4"/>
        <v>-15.658669025999998</v>
      </c>
      <c r="H42" s="81"/>
      <c r="I42" s="81"/>
      <c r="J42" s="81"/>
      <c r="K42" s="81"/>
      <c r="L42" s="82"/>
      <c r="M42" s="82"/>
      <c r="N42" s="82"/>
      <c r="O42" s="82"/>
    </row>
    <row r="43" spans="1:15" ht="17.25">
      <c r="A43" s="77" t="s">
        <v>48</v>
      </c>
      <c r="B43" s="78">
        <v>-14.96013</v>
      </c>
      <c r="C43" s="79">
        <f t="shared" si="0"/>
        <v>-15.044355531899999</v>
      </c>
      <c r="D43" s="80">
        <f t="shared" si="1"/>
        <v>-15.123195416999998</v>
      </c>
      <c r="E43" s="80">
        <f t="shared" si="2"/>
        <v>-15.200988093</v>
      </c>
      <c r="F43" s="80">
        <f t="shared" si="3"/>
        <v>-15.272796716999999</v>
      </c>
      <c r="G43" s="80">
        <f t="shared" si="4"/>
        <v>-15.335629262999998</v>
      </c>
      <c r="H43" s="81"/>
      <c r="I43" s="81"/>
      <c r="J43" s="81"/>
      <c r="K43" s="81"/>
      <c r="L43" s="82"/>
      <c r="M43" s="82"/>
      <c r="N43" s="82"/>
      <c r="O43" s="82"/>
    </row>
    <row r="44" spans="1:15" ht="17.25">
      <c r="A44" s="77" t="s">
        <v>49</v>
      </c>
      <c r="B44" s="78">
        <v>-14.6408</v>
      </c>
      <c r="C44" s="79">
        <f t="shared" si="0"/>
        <v>-14.723227704000001</v>
      </c>
      <c r="D44" s="80">
        <f t="shared" si="1"/>
        <v>-14.800384719999998</v>
      </c>
      <c r="E44" s="80">
        <f t="shared" si="2"/>
        <v>-14.87651688</v>
      </c>
      <c r="F44" s="80">
        <f t="shared" si="3"/>
        <v>-14.94679272</v>
      </c>
      <c r="G44" s="80">
        <f t="shared" si="4"/>
        <v>-15.00828408</v>
      </c>
      <c r="H44" s="81"/>
      <c r="I44" s="81"/>
      <c r="J44" s="81"/>
      <c r="K44" s="81"/>
      <c r="L44" s="82"/>
      <c r="M44" s="82"/>
      <c r="N44" s="82"/>
      <c r="O44" s="82"/>
    </row>
    <row r="45" spans="1:15" ht="17.25">
      <c r="A45" s="77" t="s">
        <v>50</v>
      </c>
      <c r="B45" s="78">
        <v>-14.31739</v>
      </c>
      <c r="C45" s="79">
        <f t="shared" si="0"/>
        <v>-14.3979969057</v>
      </c>
      <c r="D45" s="80">
        <f t="shared" si="1"/>
        <v>-14.473449550999998</v>
      </c>
      <c r="E45" s="80">
        <f t="shared" si="2"/>
        <v>-14.547899979</v>
      </c>
      <c r="F45" s="80">
        <f t="shared" si="3"/>
        <v>-14.616623450999999</v>
      </c>
      <c r="G45" s="80">
        <f t="shared" si="4"/>
        <v>-14.676756488999999</v>
      </c>
      <c r="H45" s="81"/>
      <c r="I45" s="81"/>
      <c r="J45" s="81"/>
      <c r="K45" s="81"/>
      <c r="L45" s="82"/>
      <c r="M45" s="82"/>
      <c r="N45" s="82"/>
      <c r="O45" s="82"/>
    </row>
    <row r="46" spans="1:15" ht="17.25">
      <c r="A46" s="77" t="s">
        <v>51</v>
      </c>
      <c r="B46" s="78">
        <v>-13.99003</v>
      </c>
      <c r="C46" s="79">
        <f t="shared" si="0"/>
        <v>-14.068793868900002</v>
      </c>
      <c r="D46" s="80">
        <f t="shared" si="1"/>
        <v>-14.142521326999999</v>
      </c>
      <c r="E46" s="80">
        <f t="shared" si="2"/>
        <v>-14.215269483</v>
      </c>
      <c r="F46" s="80">
        <f t="shared" si="3"/>
        <v>-14.282421627</v>
      </c>
      <c r="G46" s="80">
        <f t="shared" si="4"/>
        <v>-14.341179752999999</v>
      </c>
      <c r="H46" s="81"/>
      <c r="I46" s="81"/>
      <c r="J46" s="81"/>
      <c r="K46" s="81"/>
      <c r="L46" s="82"/>
      <c r="M46" s="82"/>
      <c r="N46" s="82"/>
      <c r="O46" s="82"/>
    </row>
    <row r="47" spans="1:15" ht="17.25">
      <c r="A47" s="77" t="s">
        <v>52</v>
      </c>
      <c r="B47" s="78">
        <v>-13.65881</v>
      </c>
      <c r="C47" s="79">
        <f t="shared" si="0"/>
        <v>-13.735709100300001</v>
      </c>
      <c r="D47" s="80">
        <f t="shared" si="1"/>
        <v>-13.807691028999999</v>
      </c>
      <c r="E47" s="80">
        <f t="shared" si="2"/>
        <v>-13.878716841000001</v>
      </c>
      <c r="F47" s="80">
        <f t="shared" si="3"/>
        <v>-13.944279129</v>
      </c>
      <c r="G47" s="80">
        <f t="shared" si="4"/>
        <v>-14.001646131</v>
      </c>
      <c r="H47" s="81"/>
      <c r="I47" s="81"/>
      <c r="J47" s="81"/>
      <c r="K47" s="81"/>
      <c r="L47" s="82"/>
      <c r="M47" s="82"/>
      <c r="N47" s="82"/>
      <c r="O47" s="82"/>
    </row>
    <row r="48" spans="1:15" ht="17.25">
      <c r="A48" s="77" t="s">
        <v>53</v>
      </c>
      <c r="B48" s="78">
        <v>-13.32388</v>
      </c>
      <c r="C48" s="79">
        <f>B48*1.00563</f>
        <v>-13.3988934444</v>
      </c>
      <c r="D48" s="80">
        <f t="shared" si="1"/>
        <v>-13.469110292</v>
      </c>
      <c r="E48" s="80">
        <f t="shared" si="2"/>
        <v>-13.538394468000002</v>
      </c>
      <c r="F48" s="80">
        <f t="shared" si="3"/>
        <v>-13.602349091999999</v>
      </c>
      <c r="G48" s="80">
        <f t="shared" si="4"/>
        <v>-13.658309388</v>
      </c>
      <c r="H48" s="81"/>
      <c r="I48" s="81"/>
      <c r="J48" s="81"/>
      <c r="K48" s="81"/>
      <c r="L48" s="82"/>
      <c r="M48" s="82"/>
      <c r="N48" s="82"/>
      <c r="O48" s="82"/>
    </row>
    <row r="49" spans="1:15" ht="17.25">
      <c r="A49" s="77" t="s">
        <v>54</v>
      </c>
      <c r="B49" s="78">
        <v>-12.98533</v>
      </c>
      <c r="C49" s="79">
        <f t="shared" si="0"/>
        <v>-13.0584374079</v>
      </c>
      <c r="D49" s="80">
        <f t="shared" si="1"/>
        <v>-13.126870096999998</v>
      </c>
      <c r="E49" s="80">
        <f t="shared" si="2"/>
        <v>-13.194393813</v>
      </c>
      <c r="F49" s="80">
        <f t="shared" si="3"/>
        <v>-13.256723396999998</v>
      </c>
      <c r="G49" s="80">
        <f t="shared" si="4"/>
        <v>-13.311261782999997</v>
      </c>
      <c r="H49" s="81"/>
      <c r="I49" s="81"/>
      <c r="J49" s="81"/>
      <c r="K49" s="81"/>
      <c r="L49" s="82"/>
      <c r="M49" s="82"/>
      <c r="N49" s="82"/>
      <c r="O49" s="82"/>
    </row>
    <row r="50" spans="1:15" ht="17.25">
      <c r="A50" s="77" t="s">
        <v>55</v>
      </c>
      <c r="B50" s="78">
        <v>-12.64331</v>
      </c>
      <c r="C50" s="79">
        <f t="shared" si="0"/>
        <v>-12.7144918353</v>
      </c>
      <c r="D50" s="80">
        <f t="shared" si="1"/>
        <v>-12.781122079</v>
      </c>
      <c r="E50" s="80">
        <f t="shared" si="2"/>
        <v>-12.846867290999999</v>
      </c>
      <c r="F50" s="80">
        <f t="shared" si="3"/>
        <v>-12.907555179</v>
      </c>
      <c r="G50" s="80">
        <f t="shared" si="4"/>
        <v>-12.960657080999999</v>
      </c>
      <c r="H50" s="81"/>
      <c r="I50" s="81"/>
      <c r="J50" s="81"/>
      <c r="K50" s="81"/>
      <c r="L50" s="82"/>
      <c r="M50" s="82"/>
      <c r="N50" s="82"/>
      <c r="O50" s="82"/>
    </row>
    <row r="51" spans="1:15" ht="17.25">
      <c r="A51" s="77" t="s">
        <v>56</v>
      </c>
      <c r="B51" s="78">
        <v>-12.29791</v>
      </c>
      <c r="C51" s="79">
        <f t="shared" si="0"/>
        <v>-12.3671472333</v>
      </c>
      <c r="D51" s="80">
        <f t="shared" si="1"/>
        <v>-12.431957219</v>
      </c>
      <c r="E51" s="80">
        <f t="shared" si="2"/>
        <v>-12.495906351</v>
      </c>
      <c r="F51" s="80">
        <f t="shared" si="3"/>
        <v>-12.554936319</v>
      </c>
      <c r="G51" s="80">
        <f t="shared" si="4"/>
        <v>-12.606587540999998</v>
      </c>
      <c r="H51" s="81"/>
      <c r="I51" s="81"/>
      <c r="J51" s="81"/>
      <c r="K51" s="81"/>
      <c r="L51" s="82"/>
      <c r="M51" s="82"/>
      <c r="N51" s="82"/>
      <c r="O51" s="82"/>
    </row>
    <row r="52" spans="1:15" ht="17.25">
      <c r="A52" s="77" t="s">
        <v>57</v>
      </c>
      <c r="B52" s="78">
        <v>-11.94926</v>
      </c>
      <c r="C52" s="79">
        <f t="shared" si="0"/>
        <v>-12.016534333800001</v>
      </c>
      <c r="D52" s="80">
        <f t="shared" si="1"/>
        <v>-12.079506934</v>
      </c>
      <c r="E52" s="80">
        <f t="shared" si="2"/>
        <v>-12.141643086</v>
      </c>
      <c r="F52" s="80">
        <f t="shared" si="3"/>
        <v>-12.198999534</v>
      </c>
      <c r="G52" s="80">
        <f t="shared" si="4"/>
        <v>-12.249186426</v>
      </c>
      <c r="H52" s="81"/>
      <c r="I52" s="81"/>
      <c r="J52" s="81"/>
      <c r="K52" s="81"/>
      <c r="L52" s="82"/>
      <c r="M52" s="82"/>
      <c r="N52" s="82"/>
      <c r="O52" s="82"/>
    </row>
    <row r="53" spans="1:15" ht="17.25">
      <c r="A53" s="77" t="s">
        <v>58</v>
      </c>
      <c r="B53" s="89">
        <v>-11.59747</v>
      </c>
      <c r="C53" s="90">
        <f t="shared" si="0"/>
        <v>-11.6627637561</v>
      </c>
      <c r="D53" s="91">
        <f t="shared" si="1"/>
        <v>-11.723882423</v>
      </c>
      <c r="E53" s="91">
        <f t="shared" si="2"/>
        <v>-11.784189267</v>
      </c>
      <c r="F53" s="91">
        <f t="shared" si="3"/>
        <v>-11.839857122999998</v>
      </c>
      <c r="G53" s="91">
        <f t="shared" si="4"/>
        <v>-11.888566496999998</v>
      </c>
      <c r="H53" s="280" t="s">
        <v>753</v>
      </c>
      <c r="I53" s="282"/>
      <c r="J53" s="282"/>
      <c r="K53" s="81"/>
      <c r="L53" s="82"/>
      <c r="M53" s="82"/>
      <c r="N53" s="82"/>
      <c r="O53" s="82"/>
    </row>
    <row r="54" spans="1:15" ht="17.25">
      <c r="A54" s="77" t="s">
        <v>59</v>
      </c>
      <c r="B54" s="78">
        <v>-11.24265</v>
      </c>
      <c r="C54" s="79">
        <f t="shared" si="0"/>
        <v>-11.3059461195</v>
      </c>
      <c r="D54" s="80">
        <f t="shared" si="1"/>
        <v>-11.365194884999998</v>
      </c>
      <c r="E54" s="80">
        <f t="shared" si="2"/>
        <v>-11.423656665</v>
      </c>
      <c r="F54" s="80">
        <f t="shared" si="3"/>
        <v>-11.477621384999999</v>
      </c>
      <c r="G54" s="80">
        <f t="shared" si="4"/>
        <v>-11.524840514999998</v>
      </c>
      <c r="H54" s="81"/>
      <c r="I54" s="81"/>
      <c r="J54" s="81"/>
      <c r="K54" s="81"/>
      <c r="L54" s="82"/>
      <c r="M54" s="82"/>
      <c r="N54" s="82"/>
      <c r="O54" s="82"/>
    </row>
    <row r="55" spans="1:15" ht="17.25">
      <c r="A55" s="77" t="s">
        <v>60</v>
      </c>
      <c r="B55" s="78">
        <v>-10.8849</v>
      </c>
      <c r="C55" s="79">
        <f t="shared" si="0"/>
        <v>-10.946181987000001</v>
      </c>
      <c r="D55" s="80">
        <f t="shared" si="1"/>
        <v>-11.00354541</v>
      </c>
      <c r="E55" s="80">
        <f t="shared" si="2"/>
        <v>-11.06014689</v>
      </c>
      <c r="F55" s="80">
        <f t="shared" si="3"/>
        <v>-11.112394409999999</v>
      </c>
      <c r="G55" s="80">
        <f t="shared" si="4"/>
        <v>-11.158110989999999</v>
      </c>
      <c r="H55" s="81"/>
      <c r="I55" s="81"/>
      <c r="J55" s="81"/>
      <c r="K55" s="81"/>
      <c r="L55" s="82"/>
      <c r="M55" s="82"/>
      <c r="N55" s="82"/>
      <c r="O55" s="82"/>
    </row>
    <row r="56" spans="1:15" ht="17.25">
      <c r="A56" s="77" t="s">
        <v>61</v>
      </c>
      <c r="B56" s="78">
        <v>-10.52433</v>
      </c>
      <c r="C56" s="79">
        <f t="shared" si="0"/>
        <v>-10.583581977900002</v>
      </c>
      <c r="D56" s="80">
        <f t="shared" si="1"/>
        <v>-10.639045197</v>
      </c>
      <c r="E56" s="80">
        <f t="shared" si="2"/>
        <v>-10.693771713</v>
      </c>
      <c r="F56" s="80">
        <f t="shared" si="3"/>
        <v>-10.744288497</v>
      </c>
      <c r="G56" s="80">
        <f t="shared" si="4"/>
        <v>-10.788490683</v>
      </c>
      <c r="H56" s="81"/>
      <c r="I56" s="81"/>
      <c r="J56" s="81"/>
      <c r="K56" s="81"/>
      <c r="L56" s="82"/>
      <c r="M56" s="82"/>
      <c r="N56" s="82"/>
      <c r="O56" s="82"/>
    </row>
    <row r="57" spans="1:15" ht="17.25">
      <c r="A57" s="77" t="s">
        <v>62</v>
      </c>
      <c r="B57" s="78">
        <v>-10.16105</v>
      </c>
      <c r="C57" s="79">
        <f t="shared" si="0"/>
        <v>-10.2182567115</v>
      </c>
      <c r="D57" s="80">
        <f t="shared" si="1"/>
        <v>-10.271805444999998</v>
      </c>
      <c r="E57" s="80">
        <f t="shared" si="2"/>
        <v>-10.324642905</v>
      </c>
      <c r="F57" s="80">
        <f t="shared" si="3"/>
        <v>-10.373415944999998</v>
      </c>
      <c r="G57" s="80">
        <f t="shared" si="4"/>
        <v>-10.416092354999998</v>
      </c>
      <c r="H57" s="81"/>
      <c r="I57" s="81"/>
      <c r="J57" s="81"/>
      <c r="K57" s="81"/>
      <c r="L57" s="82"/>
      <c r="M57" s="82"/>
      <c r="N57" s="82"/>
      <c r="O57" s="82"/>
    </row>
    <row r="58" spans="1:15" ht="17.25">
      <c r="A58" s="77" t="s">
        <v>63</v>
      </c>
      <c r="B58" s="78">
        <v>-9.79516</v>
      </c>
      <c r="C58" s="79">
        <f t="shared" si="0"/>
        <v>-9.8503067508</v>
      </c>
      <c r="D58" s="80">
        <f t="shared" si="1"/>
        <v>-9.901927243999998</v>
      </c>
      <c r="E58" s="80">
        <f t="shared" si="2"/>
        <v>-9.952862075999999</v>
      </c>
      <c r="F58" s="80">
        <f t="shared" si="3"/>
        <v>-9.999878843999998</v>
      </c>
      <c r="G58" s="80">
        <f t="shared" si="4"/>
        <v>-10.041018515999998</v>
      </c>
      <c r="H58" s="81"/>
      <c r="I58" s="81"/>
      <c r="J58" s="81"/>
      <c r="K58" s="81"/>
      <c r="L58" s="82"/>
      <c r="M58" s="82"/>
      <c r="N58" s="82"/>
      <c r="O58" s="82"/>
    </row>
    <row r="59" spans="1:15" ht="17.25">
      <c r="A59" s="77" t="s">
        <v>64</v>
      </c>
      <c r="B59" s="78">
        <v>-9.42677</v>
      </c>
      <c r="C59" s="79">
        <f t="shared" si="0"/>
        <v>-9.4798427151</v>
      </c>
      <c r="D59" s="80">
        <f t="shared" si="1"/>
        <v>-9.529521792999999</v>
      </c>
      <c r="E59" s="80">
        <f t="shared" si="2"/>
        <v>-9.578540997</v>
      </c>
      <c r="F59" s="80">
        <f t="shared" si="3"/>
        <v>-9.623789492999999</v>
      </c>
      <c r="G59" s="80">
        <f t="shared" si="4"/>
        <v>-9.663381926999998</v>
      </c>
      <c r="H59" s="81"/>
      <c r="I59" s="81"/>
      <c r="J59" s="81"/>
      <c r="K59" s="81"/>
      <c r="L59" s="82"/>
      <c r="M59" s="82"/>
      <c r="N59" s="82"/>
      <c r="O59" s="82"/>
    </row>
    <row r="60" spans="1:15" ht="17.25">
      <c r="A60" s="77" t="s">
        <v>65</v>
      </c>
      <c r="B60" s="78">
        <v>-9.05599</v>
      </c>
      <c r="C60" s="79">
        <f t="shared" si="0"/>
        <v>-9.1069752237</v>
      </c>
      <c r="D60" s="80">
        <f t="shared" si="1"/>
        <v>-9.154700291</v>
      </c>
      <c r="E60" s="80">
        <f t="shared" si="2"/>
        <v>-9.201791438999999</v>
      </c>
      <c r="F60" s="80">
        <f t="shared" si="3"/>
        <v>-9.245260190999998</v>
      </c>
      <c r="G60" s="80">
        <f t="shared" si="4"/>
        <v>-9.283295349</v>
      </c>
      <c r="H60" s="81"/>
      <c r="I60" s="81"/>
      <c r="J60" s="81"/>
      <c r="K60" s="81"/>
      <c r="L60" s="82"/>
      <c r="M60" s="82"/>
      <c r="N60" s="82"/>
      <c r="O60" s="82"/>
    </row>
    <row r="61" spans="1:15" ht="17.25">
      <c r="A61" s="77" t="s">
        <v>66</v>
      </c>
      <c r="B61" s="78">
        <v>-8.68294</v>
      </c>
      <c r="C61" s="79">
        <f t="shared" si="0"/>
        <v>-8.7318249522</v>
      </c>
      <c r="D61" s="80">
        <f t="shared" si="1"/>
        <v>-8.777584046</v>
      </c>
      <c r="E61" s="80">
        <f t="shared" si="2"/>
        <v>-8.822735334</v>
      </c>
      <c r="F61" s="80">
        <f t="shared" si="3"/>
        <v>-8.864413446</v>
      </c>
      <c r="G61" s="80">
        <f t="shared" si="4"/>
        <v>-8.900881794</v>
      </c>
      <c r="H61" s="81"/>
      <c r="I61" s="81"/>
      <c r="J61" s="81"/>
      <c r="K61" s="81"/>
      <c r="L61" s="82"/>
      <c r="M61" s="82"/>
      <c r="N61" s="82"/>
      <c r="O61" s="82"/>
    </row>
    <row r="62" spans="1:15" ht="17.25">
      <c r="A62" s="77" t="s">
        <v>67</v>
      </c>
      <c r="B62" s="78">
        <v>-8.30772</v>
      </c>
      <c r="C62" s="79">
        <f t="shared" si="0"/>
        <v>-8.3544924636</v>
      </c>
      <c r="D62" s="80">
        <f t="shared" si="1"/>
        <v>-8.398274147999999</v>
      </c>
      <c r="E62" s="80">
        <f t="shared" si="2"/>
        <v>-8.441474292</v>
      </c>
      <c r="F62" s="80">
        <f t="shared" si="3"/>
        <v>-8.481351347999999</v>
      </c>
      <c r="G62" s="80">
        <f t="shared" si="4"/>
        <v>-8.516243772</v>
      </c>
      <c r="H62" s="81"/>
      <c r="I62" s="81"/>
      <c r="J62" s="81"/>
      <c r="K62" s="81"/>
      <c r="L62" s="82"/>
      <c r="M62" s="82"/>
      <c r="N62" s="82"/>
      <c r="O62" s="82"/>
    </row>
    <row r="63" spans="1:15" ht="17.25">
      <c r="A63" s="77" t="s">
        <v>68</v>
      </c>
      <c r="B63" s="95">
        <v>-7.93045</v>
      </c>
      <c r="C63" s="96">
        <f t="shared" si="0"/>
        <v>-7.9750984335</v>
      </c>
      <c r="D63" s="97">
        <f t="shared" si="1"/>
        <v>-8.016891905</v>
      </c>
      <c r="E63" s="97">
        <f t="shared" si="2"/>
        <v>-8.058130245000001</v>
      </c>
      <c r="F63" s="97">
        <f t="shared" si="3"/>
        <v>-8.096196405</v>
      </c>
      <c r="G63" s="97">
        <f t="shared" si="4"/>
        <v>-8.129504295</v>
      </c>
      <c r="H63" s="285" t="s">
        <v>754</v>
      </c>
      <c r="I63" s="286"/>
      <c r="J63" s="81"/>
      <c r="K63" s="81"/>
      <c r="L63" s="82"/>
      <c r="M63" s="82"/>
      <c r="N63" s="82"/>
      <c r="O63" s="82"/>
    </row>
    <row r="64" spans="1:15" ht="17.25">
      <c r="A64" s="77" t="s">
        <v>69</v>
      </c>
      <c r="B64" s="78">
        <v>-7.55123</v>
      </c>
      <c r="C64" s="79">
        <f t="shared" si="0"/>
        <v>-7.5937434249</v>
      </c>
      <c r="D64" s="80">
        <f t="shared" si="1"/>
        <v>-7.633538407</v>
      </c>
      <c r="E64" s="80">
        <f t="shared" si="2"/>
        <v>-7.672804803</v>
      </c>
      <c r="F64" s="80">
        <f t="shared" si="3"/>
        <v>-7.709050706999999</v>
      </c>
      <c r="G64" s="80">
        <f t="shared" si="4"/>
        <v>-7.740765873</v>
      </c>
      <c r="H64" s="81"/>
      <c r="I64" s="81"/>
      <c r="J64" s="81"/>
      <c r="K64" s="81"/>
      <c r="L64" s="82"/>
      <c r="M64" s="82"/>
      <c r="N64" s="82"/>
      <c r="O64" s="82"/>
    </row>
    <row r="65" spans="1:15" ht="17.25">
      <c r="A65" s="77" t="s">
        <v>70</v>
      </c>
      <c r="B65" s="78">
        <v>-7.17019</v>
      </c>
      <c r="C65" s="79">
        <f t="shared" si="0"/>
        <v>-7.2105581697</v>
      </c>
      <c r="D65" s="80">
        <f t="shared" si="1"/>
        <v>-7.248345070999999</v>
      </c>
      <c r="E65" s="80">
        <f t="shared" si="2"/>
        <v>-7.285630059</v>
      </c>
      <c r="F65" s="80">
        <f t="shared" si="3"/>
        <v>-7.320046970999999</v>
      </c>
      <c r="G65" s="80">
        <f t="shared" si="4"/>
        <v>-7.350161768999999</v>
      </c>
      <c r="H65" s="81"/>
      <c r="I65" s="81"/>
      <c r="J65" s="81"/>
      <c r="K65" s="81"/>
      <c r="L65" s="82"/>
      <c r="M65" s="82"/>
      <c r="N65" s="82"/>
      <c r="O65" s="82"/>
    </row>
    <row r="66" spans="1:15" ht="17.25">
      <c r="A66" s="77" t="s">
        <v>71</v>
      </c>
      <c r="B66" s="78">
        <v>-6.78742</v>
      </c>
      <c r="C66" s="79">
        <f t="shared" si="0"/>
        <v>-6.8256331746</v>
      </c>
      <c r="D66" s="80">
        <f t="shared" si="1"/>
        <v>-6.861402878</v>
      </c>
      <c r="E66" s="80">
        <f t="shared" si="2"/>
        <v>-6.896697462</v>
      </c>
      <c r="F66" s="80">
        <f t="shared" si="3"/>
        <v>-6.929277077999999</v>
      </c>
      <c r="G66" s="80">
        <f t="shared" si="4"/>
        <v>-6.957784241999999</v>
      </c>
      <c r="H66" s="81"/>
      <c r="I66" s="81"/>
      <c r="J66" s="81"/>
      <c r="K66" s="81"/>
      <c r="L66" s="82"/>
      <c r="M66" s="82"/>
      <c r="N66" s="82"/>
      <c r="O66" s="82"/>
    </row>
    <row r="67" spans="1:15" ht="17.25">
      <c r="A67" s="77" t="s">
        <v>72</v>
      </c>
      <c r="B67" s="78">
        <v>-6.40305</v>
      </c>
      <c r="C67" s="79">
        <f t="shared" si="0"/>
        <v>-6.4390991715000006</v>
      </c>
      <c r="D67" s="80">
        <f t="shared" si="1"/>
        <v>-6.472843245</v>
      </c>
      <c r="E67" s="80">
        <f t="shared" si="2"/>
        <v>-6.506139105000001</v>
      </c>
      <c r="F67" s="80">
        <f t="shared" si="3"/>
        <v>-6.536873744999999</v>
      </c>
      <c r="G67" s="80">
        <f t="shared" si="4"/>
        <v>-6.563766555</v>
      </c>
      <c r="H67" s="81"/>
      <c r="I67" s="81"/>
      <c r="J67" s="81"/>
      <c r="K67" s="81"/>
      <c r="L67" s="82"/>
      <c r="M67" s="82"/>
      <c r="N67" s="82"/>
      <c r="O67" s="82"/>
    </row>
    <row r="68" spans="1:15" ht="17.25">
      <c r="A68" s="77" t="s">
        <v>73</v>
      </c>
      <c r="B68" s="78">
        <v>-6.01719</v>
      </c>
      <c r="C68" s="79">
        <f t="shared" si="0"/>
        <v>-6.0510667797</v>
      </c>
      <c r="D68" s="80">
        <f t="shared" si="1"/>
        <v>-6.082777371</v>
      </c>
      <c r="E68" s="80">
        <f t="shared" si="2"/>
        <v>-6.114066759</v>
      </c>
      <c r="F68" s="80">
        <f t="shared" si="3"/>
        <v>-6.142949271</v>
      </c>
      <c r="G68" s="80">
        <f t="shared" si="4"/>
        <v>-6.168221469</v>
      </c>
      <c r="H68" s="81"/>
      <c r="I68" s="81"/>
      <c r="J68" s="81"/>
      <c r="K68" s="81"/>
      <c r="L68" s="82"/>
      <c r="M68" s="82"/>
      <c r="N68" s="82"/>
      <c r="O68" s="82"/>
    </row>
    <row r="69" spans="1:15" ht="17.25">
      <c r="A69" s="77" t="s">
        <v>74</v>
      </c>
      <c r="B69" s="78">
        <v>-5.62994</v>
      </c>
      <c r="C69" s="79">
        <f aca="true" t="shared" si="5" ref="C69:C132">B69*1.00563</f>
        <v>-5.661636562200001</v>
      </c>
      <c r="D69" s="80">
        <f aca="true" t="shared" si="6" ref="D69:D132">B69*1.0109</f>
        <v>-5.691306346</v>
      </c>
      <c r="E69" s="80">
        <f aca="true" t="shared" si="7" ref="E69:E132">B69*1.0161</f>
        <v>-5.720582034</v>
      </c>
      <c r="F69" s="80">
        <f aca="true" t="shared" si="8" ref="F69:F132">B69*1.0209</f>
        <v>-5.747605746</v>
      </c>
      <c r="G69" s="80">
        <f aca="true" t="shared" si="9" ref="G69:G132">B69*1.0251</f>
        <v>-5.7712514939999995</v>
      </c>
      <c r="H69" s="81"/>
      <c r="I69" s="81"/>
      <c r="J69" s="81"/>
      <c r="K69" s="81"/>
      <c r="L69" s="82"/>
      <c r="M69" s="82"/>
      <c r="N69" s="82"/>
      <c r="O69" s="82"/>
    </row>
    <row r="70" spans="1:15" ht="17.25">
      <c r="A70" s="77" t="s">
        <v>75</v>
      </c>
      <c r="B70" s="78">
        <v>-5.24141</v>
      </c>
      <c r="C70" s="79">
        <f t="shared" si="5"/>
        <v>-5.2709191383</v>
      </c>
      <c r="D70" s="80">
        <f t="shared" si="6"/>
        <v>-5.298541369</v>
      </c>
      <c r="E70" s="80">
        <f t="shared" si="7"/>
        <v>-5.325796701</v>
      </c>
      <c r="F70" s="80">
        <f t="shared" si="8"/>
        <v>-5.350955469</v>
      </c>
      <c r="G70" s="80">
        <f t="shared" si="9"/>
        <v>-5.372969391</v>
      </c>
      <c r="H70" s="81"/>
      <c r="I70" s="81"/>
      <c r="J70" s="81"/>
      <c r="K70" s="81"/>
      <c r="L70" s="82"/>
      <c r="M70" s="82"/>
      <c r="N70" s="82"/>
      <c r="O70" s="82"/>
    </row>
    <row r="71" spans="1:15" ht="17.25">
      <c r="A71" s="77" t="s">
        <v>76</v>
      </c>
      <c r="B71" s="78">
        <v>-4.85173</v>
      </c>
      <c r="C71" s="79">
        <f t="shared" si="5"/>
        <v>-4.8790452399</v>
      </c>
      <c r="D71" s="80">
        <f t="shared" si="6"/>
        <v>-4.904613856999999</v>
      </c>
      <c r="E71" s="80">
        <f t="shared" si="7"/>
        <v>-4.929842853</v>
      </c>
      <c r="F71" s="80">
        <f t="shared" si="8"/>
        <v>-4.953131157</v>
      </c>
      <c r="G71" s="80">
        <f t="shared" si="9"/>
        <v>-4.973508422999999</v>
      </c>
      <c r="H71" s="81"/>
      <c r="I71" s="81"/>
      <c r="J71" s="81"/>
      <c r="K71" s="81"/>
      <c r="L71" s="82"/>
      <c r="M71" s="82"/>
      <c r="N71" s="82"/>
      <c r="O71" s="82"/>
    </row>
    <row r="72" spans="1:15" ht="17.25">
      <c r="A72" s="77" t="s">
        <v>77</v>
      </c>
      <c r="B72" s="78">
        <v>-4.461</v>
      </c>
      <c r="C72" s="79">
        <f t="shared" si="5"/>
        <v>-4.486115430000001</v>
      </c>
      <c r="D72" s="80">
        <f t="shared" si="6"/>
        <v>-4.5096248999999995</v>
      </c>
      <c r="E72" s="80">
        <f t="shared" si="7"/>
        <v>-4.532822100000001</v>
      </c>
      <c r="F72" s="80">
        <f t="shared" si="8"/>
        <v>-4.5542349</v>
      </c>
      <c r="G72" s="80">
        <f t="shared" si="9"/>
        <v>-4.5729711</v>
      </c>
      <c r="H72" s="81"/>
      <c r="I72" s="81"/>
      <c r="J72" s="81"/>
      <c r="K72" s="81"/>
      <c r="L72" s="82"/>
      <c r="M72" s="82"/>
      <c r="N72" s="82"/>
      <c r="O72" s="82"/>
    </row>
    <row r="73" spans="1:15" ht="17.25">
      <c r="A73" s="77" t="s">
        <v>78</v>
      </c>
      <c r="B73" s="78">
        <v>-4.06933</v>
      </c>
      <c r="C73" s="79">
        <f t="shared" si="5"/>
        <v>-4.0922403279</v>
      </c>
      <c r="D73" s="80">
        <f t="shared" si="6"/>
        <v>-4.113685696999999</v>
      </c>
      <c r="E73" s="80">
        <f t="shared" si="7"/>
        <v>-4.134846213</v>
      </c>
      <c r="F73" s="80">
        <f t="shared" si="8"/>
        <v>-4.154378996999999</v>
      </c>
      <c r="G73" s="80">
        <f t="shared" si="9"/>
        <v>-4.171470182999999</v>
      </c>
      <c r="H73" s="81"/>
      <c r="I73" s="81"/>
      <c r="J73" s="81"/>
      <c r="K73" s="81"/>
      <c r="L73" s="82"/>
      <c r="M73" s="82"/>
      <c r="N73" s="82"/>
      <c r="O73" s="82"/>
    </row>
    <row r="74" spans="1:15" ht="17.25">
      <c r="A74" s="77" t="s">
        <v>79</v>
      </c>
      <c r="B74" s="78">
        <v>-3.67682</v>
      </c>
      <c r="C74" s="79">
        <f t="shared" si="5"/>
        <v>-3.6975204966</v>
      </c>
      <c r="D74" s="80">
        <f t="shared" si="6"/>
        <v>-3.716897338</v>
      </c>
      <c r="E74" s="80">
        <f t="shared" si="7"/>
        <v>-3.7360168020000004</v>
      </c>
      <c r="F74" s="80">
        <f t="shared" si="8"/>
        <v>-3.753665538</v>
      </c>
      <c r="G74" s="80">
        <f t="shared" si="9"/>
        <v>-3.7691081819999996</v>
      </c>
      <c r="H74" s="81"/>
      <c r="I74" s="81"/>
      <c r="J74" s="81"/>
      <c r="K74" s="81"/>
      <c r="L74" s="82"/>
      <c r="M74" s="82"/>
      <c r="N74" s="82"/>
      <c r="O74" s="82"/>
    </row>
    <row r="75" spans="1:15" ht="17.25">
      <c r="A75" s="77" t="s">
        <v>80</v>
      </c>
      <c r="B75" s="78">
        <v>-3.2836</v>
      </c>
      <c r="C75" s="79">
        <f t="shared" si="5"/>
        <v>-3.302086668</v>
      </c>
      <c r="D75" s="80">
        <f t="shared" si="6"/>
        <v>-3.3193912399999994</v>
      </c>
      <c r="E75" s="80">
        <f t="shared" si="7"/>
        <v>-3.33646596</v>
      </c>
      <c r="F75" s="80">
        <f t="shared" si="8"/>
        <v>-3.3522272399999995</v>
      </c>
      <c r="G75" s="80">
        <f t="shared" si="9"/>
        <v>-3.3660183599999995</v>
      </c>
      <c r="H75" s="81"/>
      <c r="I75" s="81"/>
      <c r="J75" s="81"/>
      <c r="K75" s="81"/>
      <c r="L75" s="82"/>
      <c r="M75" s="82"/>
      <c r="N75" s="82"/>
      <c r="O75" s="82"/>
    </row>
    <row r="76" spans="1:15" ht="17.25">
      <c r="A76" s="77" t="s">
        <v>81</v>
      </c>
      <c r="B76" s="78">
        <v>-2.88977</v>
      </c>
      <c r="C76" s="79">
        <f t="shared" si="5"/>
        <v>-2.9060394051</v>
      </c>
      <c r="D76" s="80">
        <f t="shared" si="6"/>
        <v>-2.9212684929999995</v>
      </c>
      <c r="E76" s="80">
        <f t="shared" si="7"/>
        <v>-2.936295297</v>
      </c>
      <c r="F76" s="80">
        <f t="shared" si="8"/>
        <v>-2.950166193</v>
      </c>
      <c r="G76" s="80">
        <f t="shared" si="9"/>
        <v>-2.9623032269999996</v>
      </c>
      <c r="H76" s="81"/>
      <c r="I76" s="81"/>
      <c r="J76" s="81"/>
      <c r="K76" s="81"/>
      <c r="L76" s="82"/>
      <c r="M76" s="82"/>
      <c r="N76" s="82"/>
      <c r="O76" s="82"/>
    </row>
    <row r="77" spans="1:15" ht="17.25">
      <c r="A77" s="77" t="s">
        <v>82</v>
      </c>
      <c r="B77" s="78">
        <v>-2.49544</v>
      </c>
      <c r="C77" s="79">
        <f t="shared" si="5"/>
        <v>-2.5094893272</v>
      </c>
      <c r="D77" s="80">
        <f t="shared" si="6"/>
        <v>-2.5226402959999996</v>
      </c>
      <c r="E77" s="80">
        <f t="shared" si="7"/>
        <v>-2.535616584</v>
      </c>
      <c r="F77" s="80">
        <f t="shared" si="8"/>
        <v>-2.5475946959999995</v>
      </c>
      <c r="G77" s="80">
        <f t="shared" si="9"/>
        <v>-2.558075544</v>
      </c>
      <c r="H77" s="81"/>
      <c r="I77" s="81"/>
      <c r="J77" s="81"/>
      <c r="K77" s="81"/>
      <c r="L77" s="82"/>
      <c r="M77" s="82"/>
      <c r="N77" s="82"/>
      <c r="O77" s="82"/>
    </row>
    <row r="78" spans="1:15" ht="17.25">
      <c r="A78" s="77" t="s">
        <v>83</v>
      </c>
      <c r="B78" s="78">
        <v>-2.10072</v>
      </c>
      <c r="C78" s="79">
        <f t="shared" si="5"/>
        <v>-2.1125470536</v>
      </c>
      <c r="D78" s="80">
        <f t="shared" si="6"/>
        <v>-2.123617848</v>
      </c>
      <c r="E78" s="80">
        <f t="shared" si="7"/>
        <v>-2.1345415919999997</v>
      </c>
      <c r="F78" s="80">
        <f t="shared" si="8"/>
        <v>-2.1446250479999995</v>
      </c>
      <c r="G78" s="80">
        <f t="shared" si="9"/>
        <v>-2.1534480719999998</v>
      </c>
      <c r="H78" s="81"/>
      <c r="I78" s="81"/>
      <c r="J78" s="81"/>
      <c r="K78" s="81"/>
      <c r="L78" s="82"/>
      <c r="M78" s="82"/>
      <c r="N78" s="82"/>
      <c r="O78" s="82"/>
    </row>
    <row r="79" spans="1:15" ht="17.25">
      <c r="A79" s="77" t="s">
        <v>84</v>
      </c>
      <c r="B79" s="78">
        <v>-1.70571</v>
      </c>
      <c r="C79" s="79">
        <f t="shared" si="5"/>
        <v>-1.7153131473</v>
      </c>
      <c r="D79" s="80">
        <f t="shared" si="6"/>
        <v>-1.724302239</v>
      </c>
      <c r="E79" s="80">
        <f t="shared" si="7"/>
        <v>-1.733171931</v>
      </c>
      <c r="F79" s="80">
        <f t="shared" si="8"/>
        <v>-1.741359339</v>
      </c>
      <c r="G79" s="80">
        <f t="shared" si="9"/>
        <v>-1.748523321</v>
      </c>
      <c r="H79" s="81"/>
      <c r="I79" s="81"/>
      <c r="J79" s="81"/>
      <c r="K79" s="81"/>
      <c r="L79" s="82"/>
      <c r="M79" s="82"/>
      <c r="N79" s="82"/>
      <c r="O79" s="82"/>
    </row>
    <row r="80" spans="1:15" ht="17.25">
      <c r="A80" s="77" t="s">
        <v>85</v>
      </c>
      <c r="B80" s="78">
        <v>-1.31052</v>
      </c>
      <c r="C80" s="79">
        <f t="shared" si="5"/>
        <v>-1.3178982276</v>
      </c>
      <c r="D80" s="80">
        <f t="shared" si="6"/>
        <v>-1.3248046679999999</v>
      </c>
      <c r="E80" s="80">
        <f t="shared" si="7"/>
        <v>-1.3316193719999998</v>
      </c>
      <c r="F80" s="80">
        <f t="shared" si="8"/>
        <v>-1.337909868</v>
      </c>
      <c r="G80" s="80">
        <f t="shared" si="9"/>
        <v>-1.3434140519999997</v>
      </c>
      <c r="H80" s="81"/>
      <c r="I80" s="81"/>
      <c r="J80" s="81"/>
      <c r="K80" s="81"/>
      <c r="L80" s="82"/>
      <c r="M80" s="82"/>
      <c r="N80" s="82"/>
      <c r="O80" s="82"/>
    </row>
    <row r="81" spans="1:15" ht="17.25">
      <c r="A81" s="77" t="s">
        <v>86</v>
      </c>
      <c r="B81" s="78">
        <v>-0.91524</v>
      </c>
      <c r="C81" s="79">
        <f t="shared" si="5"/>
        <v>-0.9203928012000001</v>
      </c>
      <c r="D81" s="80">
        <f t="shared" si="6"/>
        <v>-0.925216116</v>
      </c>
      <c r="E81" s="80">
        <f t="shared" si="7"/>
        <v>-0.929975364</v>
      </c>
      <c r="F81" s="80">
        <f t="shared" si="8"/>
        <v>-0.9343685159999999</v>
      </c>
      <c r="G81" s="80">
        <f t="shared" si="9"/>
        <v>-0.938212524</v>
      </c>
      <c r="H81" s="81"/>
      <c r="I81" s="81"/>
      <c r="J81" s="81"/>
      <c r="K81" s="81"/>
      <c r="L81" s="82"/>
      <c r="M81" s="82"/>
      <c r="N81" s="82"/>
      <c r="O81" s="82"/>
    </row>
    <row r="82" spans="1:15" ht="17.25">
      <c r="A82" s="77" t="s">
        <v>87</v>
      </c>
      <c r="B82" s="78">
        <v>-0.51998</v>
      </c>
      <c r="C82" s="79">
        <f t="shared" si="5"/>
        <v>-0.5229074874</v>
      </c>
      <c r="D82" s="80">
        <f t="shared" si="6"/>
        <v>-0.525647782</v>
      </c>
      <c r="E82" s="80">
        <f t="shared" si="7"/>
        <v>-0.528351678</v>
      </c>
      <c r="F82" s="80">
        <f t="shared" si="8"/>
        <v>-0.5308475819999999</v>
      </c>
      <c r="G82" s="80">
        <f t="shared" si="9"/>
        <v>-0.5330314979999999</v>
      </c>
      <c r="H82" s="81"/>
      <c r="I82" s="81"/>
      <c r="J82" s="81"/>
      <c r="K82" s="81"/>
      <c r="L82" s="82"/>
      <c r="M82" s="82"/>
      <c r="N82" s="82"/>
      <c r="O82" s="82"/>
    </row>
    <row r="83" spans="1:15" ht="17.25">
      <c r="A83" s="77" t="s">
        <v>88</v>
      </c>
      <c r="B83" s="89">
        <v>-0.12482</v>
      </c>
      <c r="C83" s="90">
        <f t="shared" si="5"/>
        <v>-0.1255227366</v>
      </c>
      <c r="D83" s="91">
        <f t="shared" si="6"/>
        <v>-0.12618053799999998</v>
      </c>
      <c r="E83" s="91">
        <f t="shared" si="7"/>
        <v>-0.126829602</v>
      </c>
      <c r="F83" s="91">
        <f t="shared" si="8"/>
        <v>-0.12742873799999999</v>
      </c>
      <c r="G83" s="91">
        <f t="shared" si="9"/>
        <v>-0.127952982</v>
      </c>
      <c r="H83" s="280" t="s">
        <v>755</v>
      </c>
      <c r="I83" s="281"/>
      <c r="J83" s="281"/>
      <c r="K83" s="81"/>
      <c r="L83" s="82"/>
      <c r="M83" s="82"/>
      <c r="N83" s="82"/>
      <c r="O83" s="82"/>
    </row>
    <row r="84" spans="1:15" ht="17.25">
      <c r="A84" s="77" t="s">
        <v>89</v>
      </c>
      <c r="B84" s="89">
        <v>0.27013</v>
      </c>
      <c r="C84" s="90">
        <f t="shared" si="5"/>
        <v>0.2716508319</v>
      </c>
      <c r="D84" s="91">
        <f t="shared" si="6"/>
        <v>0.27307441699999996</v>
      </c>
      <c r="E84" s="91">
        <f t="shared" si="7"/>
        <v>0.274479093</v>
      </c>
      <c r="F84" s="91">
        <f t="shared" si="8"/>
        <v>0.275775717</v>
      </c>
      <c r="G84" s="91">
        <f t="shared" si="9"/>
        <v>0.27691026299999993</v>
      </c>
      <c r="H84" s="281"/>
      <c r="I84" s="281"/>
      <c r="J84" s="281"/>
      <c r="K84" s="81"/>
      <c r="L84" s="82"/>
      <c r="M84" s="82"/>
      <c r="N84" s="82"/>
      <c r="O84" s="82"/>
    </row>
    <row r="85" spans="1:15" ht="17.25">
      <c r="A85" s="77" t="s">
        <v>90</v>
      </c>
      <c r="B85" s="78">
        <v>0.6648</v>
      </c>
      <c r="C85" s="79">
        <f t="shared" si="5"/>
        <v>0.668542824</v>
      </c>
      <c r="D85" s="80">
        <f t="shared" si="6"/>
        <v>0.6720463199999999</v>
      </c>
      <c r="E85" s="80">
        <f t="shared" si="7"/>
        <v>0.6755032799999999</v>
      </c>
      <c r="F85" s="80">
        <f t="shared" si="8"/>
        <v>0.6786943199999999</v>
      </c>
      <c r="G85" s="80">
        <f t="shared" si="9"/>
        <v>0.6814864799999999</v>
      </c>
      <c r="H85" s="81"/>
      <c r="I85" s="81"/>
      <c r="J85" s="81"/>
      <c r="K85" s="81"/>
      <c r="L85" s="82"/>
      <c r="M85" s="82"/>
      <c r="N85" s="82"/>
      <c r="O85" s="82"/>
    </row>
    <row r="86" spans="1:15" ht="17.25">
      <c r="A86" s="77" t="s">
        <v>91</v>
      </c>
      <c r="B86" s="78">
        <v>1.05908</v>
      </c>
      <c r="C86" s="79">
        <f t="shared" si="5"/>
        <v>1.0650426204</v>
      </c>
      <c r="D86" s="80">
        <f t="shared" si="6"/>
        <v>1.070623972</v>
      </c>
      <c r="E86" s="80">
        <f t="shared" si="7"/>
        <v>1.076131188</v>
      </c>
      <c r="F86" s="80">
        <f t="shared" si="8"/>
        <v>1.081214772</v>
      </c>
      <c r="G86" s="80">
        <f t="shared" si="9"/>
        <v>1.085662908</v>
      </c>
      <c r="H86" s="81"/>
      <c r="I86" s="81"/>
      <c r="J86" s="81"/>
      <c r="K86" s="81"/>
      <c r="L86" s="82"/>
      <c r="M86" s="82"/>
      <c r="N86" s="82"/>
      <c r="O86" s="82"/>
    </row>
    <row r="87" spans="1:15" ht="17.25">
      <c r="A87" s="77" t="s">
        <v>92</v>
      </c>
      <c r="B87" s="78">
        <v>1.45288</v>
      </c>
      <c r="C87" s="79">
        <f t="shared" si="5"/>
        <v>1.4610597144</v>
      </c>
      <c r="D87" s="80">
        <f t="shared" si="6"/>
        <v>1.468716392</v>
      </c>
      <c r="E87" s="80">
        <f t="shared" si="7"/>
        <v>1.476271368</v>
      </c>
      <c r="F87" s="80">
        <f t="shared" si="8"/>
        <v>1.4832451919999998</v>
      </c>
      <c r="G87" s="80">
        <f t="shared" si="9"/>
        <v>1.4893472879999998</v>
      </c>
      <c r="H87" s="81"/>
      <c r="I87" s="81"/>
      <c r="J87" s="81"/>
      <c r="K87" s="81"/>
      <c r="L87" s="82"/>
      <c r="M87" s="82"/>
      <c r="N87" s="82"/>
      <c r="O87" s="82"/>
    </row>
    <row r="88" spans="1:15" ht="17.25">
      <c r="A88" s="77" t="s">
        <v>93</v>
      </c>
      <c r="B88" s="78">
        <v>1.84611</v>
      </c>
      <c r="C88" s="79">
        <f t="shared" si="5"/>
        <v>1.8565035992999999</v>
      </c>
      <c r="D88" s="80">
        <f t="shared" si="6"/>
        <v>1.8662325989999997</v>
      </c>
      <c r="E88" s="80">
        <f t="shared" si="7"/>
        <v>1.875832371</v>
      </c>
      <c r="F88" s="80">
        <f t="shared" si="8"/>
        <v>1.8846936989999998</v>
      </c>
      <c r="G88" s="80">
        <f t="shared" si="9"/>
        <v>1.8924473609999997</v>
      </c>
      <c r="H88" s="81"/>
      <c r="I88" s="81"/>
      <c r="J88" s="81"/>
      <c r="K88" s="81"/>
      <c r="L88" s="82"/>
      <c r="M88" s="82"/>
      <c r="N88" s="82"/>
      <c r="O88" s="82"/>
    </row>
    <row r="89" spans="1:15" ht="17.25">
      <c r="A89" s="77" t="s">
        <v>94</v>
      </c>
      <c r="B89" s="78">
        <v>2.23868</v>
      </c>
      <c r="C89" s="79">
        <f t="shared" si="5"/>
        <v>2.2512837684</v>
      </c>
      <c r="D89" s="80">
        <f t="shared" si="6"/>
        <v>2.2630816119999997</v>
      </c>
      <c r="E89" s="80">
        <f t="shared" si="7"/>
        <v>2.274722748</v>
      </c>
      <c r="F89" s="80">
        <f t="shared" si="8"/>
        <v>2.2854684119999997</v>
      </c>
      <c r="G89" s="80">
        <f t="shared" si="9"/>
        <v>2.294870868</v>
      </c>
      <c r="H89" s="81"/>
      <c r="I89" s="81"/>
      <c r="J89" s="81"/>
      <c r="K89" s="81"/>
      <c r="L89" s="82"/>
      <c r="M89" s="82"/>
      <c r="N89" s="82"/>
      <c r="O89" s="82"/>
    </row>
    <row r="90" spans="1:15" ht="17.25">
      <c r="A90" s="77" t="s">
        <v>95</v>
      </c>
      <c r="B90" s="78">
        <v>2.63048</v>
      </c>
      <c r="C90" s="79">
        <f t="shared" si="5"/>
        <v>2.6452896024</v>
      </c>
      <c r="D90" s="80">
        <f t="shared" si="6"/>
        <v>2.659152232</v>
      </c>
      <c r="E90" s="80">
        <f t="shared" si="7"/>
        <v>2.672830728</v>
      </c>
      <c r="F90" s="80">
        <f t="shared" si="8"/>
        <v>2.6854570319999995</v>
      </c>
      <c r="G90" s="80">
        <f t="shared" si="9"/>
        <v>2.6965050479999997</v>
      </c>
      <c r="H90" s="81"/>
      <c r="I90" s="81"/>
      <c r="J90" s="81"/>
      <c r="K90" s="81"/>
      <c r="L90" s="82"/>
      <c r="M90" s="82"/>
      <c r="N90" s="82"/>
      <c r="O90" s="82"/>
    </row>
    <row r="91" spans="1:15" ht="17.25">
      <c r="A91" s="77" t="s">
        <v>96</v>
      </c>
      <c r="B91" s="78">
        <v>3.02143</v>
      </c>
      <c r="C91" s="79">
        <f t="shared" si="5"/>
        <v>3.0384406509</v>
      </c>
      <c r="D91" s="80">
        <f t="shared" si="6"/>
        <v>3.0543635869999997</v>
      </c>
      <c r="E91" s="80">
        <f t="shared" si="7"/>
        <v>3.0700750230000002</v>
      </c>
      <c r="F91" s="80">
        <f t="shared" si="8"/>
        <v>3.084577887</v>
      </c>
      <c r="G91" s="80">
        <f t="shared" si="9"/>
        <v>3.0972678929999997</v>
      </c>
      <c r="H91" s="81"/>
      <c r="I91" s="81"/>
      <c r="J91" s="81"/>
      <c r="K91" s="81"/>
      <c r="L91" s="82"/>
      <c r="M91" s="82"/>
      <c r="N91" s="82"/>
      <c r="O91" s="82"/>
    </row>
    <row r="92" spans="1:15" ht="17.25">
      <c r="A92" s="77" t="s">
        <v>97</v>
      </c>
      <c r="B92" s="78">
        <v>3.41141</v>
      </c>
      <c r="C92" s="79">
        <f t="shared" si="5"/>
        <v>3.4306162383000003</v>
      </c>
      <c r="D92" s="80">
        <f t="shared" si="6"/>
        <v>3.448594369</v>
      </c>
      <c r="E92" s="80">
        <f t="shared" si="7"/>
        <v>3.466333701</v>
      </c>
      <c r="F92" s="80">
        <f t="shared" si="8"/>
        <v>3.482708469</v>
      </c>
      <c r="G92" s="80">
        <f t="shared" si="9"/>
        <v>3.4970363909999995</v>
      </c>
      <c r="H92" s="81"/>
      <c r="I92" s="81"/>
      <c r="J92" s="81"/>
      <c r="K92" s="81"/>
      <c r="L92" s="82"/>
      <c r="M92" s="82"/>
      <c r="N92" s="82"/>
      <c r="O92" s="82"/>
    </row>
    <row r="93" spans="1:15" ht="17.25">
      <c r="A93" s="77" t="s">
        <v>98</v>
      </c>
      <c r="B93" s="78">
        <v>3.80034</v>
      </c>
      <c r="C93" s="79">
        <f t="shared" si="5"/>
        <v>3.8217359142</v>
      </c>
      <c r="D93" s="80">
        <f t="shared" si="6"/>
        <v>3.8417637059999996</v>
      </c>
      <c r="E93" s="80">
        <f t="shared" si="7"/>
        <v>3.861525474</v>
      </c>
      <c r="F93" s="80">
        <f t="shared" si="8"/>
        <v>3.8797671059999996</v>
      </c>
      <c r="G93" s="80">
        <f t="shared" si="9"/>
        <v>3.8957285339999994</v>
      </c>
      <c r="H93" s="81"/>
      <c r="I93" s="81"/>
      <c r="J93" s="81"/>
      <c r="K93" s="81"/>
      <c r="L93" s="82"/>
      <c r="M93" s="82"/>
      <c r="N93" s="82"/>
      <c r="O93" s="82"/>
    </row>
    <row r="94" spans="1:15" ht="17.25">
      <c r="A94" s="77" t="s">
        <v>99</v>
      </c>
      <c r="B94" s="78">
        <v>4.18811</v>
      </c>
      <c r="C94" s="79">
        <f t="shared" si="5"/>
        <v>4.2116890593</v>
      </c>
      <c r="D94" s="80">
        <f t="shared" si="6"/>
        <v>4.2337603989999995</v>
      </c>
      <c r="E94" s="80">
        <f t="shared" si="7"/>
        <v>4.255538571</v>
      </c>
      <c r="F94" s="80">
        <f t="shared" si="8"/>
        <v>4.275641499</v>
      </c>
      <c r="G94" s="80">
        <f t="shared" si="9"/>
        <v>4.293231561</v>
      </c>
      <c r="H94" s="81"/>
      <c r="I94" s="81"/>
      <c r="J94" s="81"/>
      <c r="K94" s="81"/>
      <c r="L94" s="82"/>
      <c r="M94" s="82"/>
      <c r="N94" s="82"/>
      <c r="O94" s="82"/>
    </row>
    <row r="95" spans="1:15" ht="17.25">
      <c r="A95" s="77" t="s">
        <v>100</v>
      </c>
      <c r="B95" s="78">
        <v>4.57463</v>
      </c>
      <c r="C95" s="79">
        <f t="shared" si="5"/>
        <v>4.6003851669</v>
      </c>
      <c r="D95" s="80">
        <f t="shared" si="6"/>
        <v>4.624493467</v>
      </c>
      <c r="E95" s="80">
        <f t="shared" si="7"/>
        <v>4.648281543</v>
      </c>
      <c r="F95" s="80">
        <f t="shared" si="8"/>
        <v>4.670239767</v>
      </c>
      <c r="G95" s="80">
        <f t="shared" si="9"/>
        <v>4.689453212999999</v>
      </c>
      <c r="H95" s="81"/>
      <c r="I95" s="81"/>
      <c r="J95" s="81"/>
      <c r="K95" s="81"/>
      <c r="L95" s="82"/>
      <c r="M95" s="82"/>
      <c r="N95" s="82"/>
      <c r="O95" s="82"/>
    </row>
    <row r="96" spans="1:15" ht="17.25">
      <c r="A96" s="77" t="s">
        <v>101</v>
      </c>
      <c r="B96" s="78">
        <v>4.95979</v>
      </c>
      <c r="C96" s="79">
        <f t="shared" si="5"/>
        <v>4.9877136177</v>
      </c>
      <c r="D96" s="80">
        <f t="shared" si="6"/>
        <v>5.013851710999999</v>
      </c>
      <c r="E96" s="80">
        <f t="shared" si="7"/>
        <v>5.039642619</v>
      </c>
      <c r="F96" s="80">
        <f t="shared" si="8"/>
        <v>5.063449610999999</v>
      </c>
      <c r="G96" s="80">
        <f t="shared" si="9"/>
        <v>5.084280729</v>
      </c>
      <c r="H96" s="81"/>
      <c r="I96" s="81"/>
      <c r="J96" s="81"/>
      <c r="K96" s="81"/>
      <c r="L96" s="82"/>
      <c r="M96" s="82"/>
      <c r="N96" s="82"/>
      <c r="O96" s="82"/>
    </row>
    <row r="97" spans="1:15" ht="17.25">
      <c r="A97" s="77" t="s">
        <v>102</v>
      </c>
      <c r="B97" s="78">
        <v>5.34351</v>
      </c>
      <c r="C97" s="79">
        <f t="shared" si="5"/>
        <v>5.3735939613</v>
      </c>
      <c r="D97" s="80">
        <f t="shared" si="6"/>
        <v>5.401754259</v>
      </c>
      <c r="E97" s="80">
        <f t="shared" si="7"/>
        <v>5.429540511</v>
      </c>
      <c r="F97" s="80">
        <f t="shared" si="8"/>
        <v>5.455189358999999</v>
      </c>
      <c r="G97" s="80">
        <f t="shared" si="9"/>
        <v>5.477632100999999</v>
      </c>
      <c r="H97" s="81"/>
      <c r="I97" s="81"/>
      <c r="J97" s="81"/>
      <c r="K97" s="81"/>
      <c r="L97" s="82"/>
      <c r="M97" s="82"/>
      <c r="N97" s="82"/>
      <c r="O97" s="82"/>
    </row>
    <row r="98" spans="1:15" ht="17.25">
      <c r="A98" s="77" t="s">
        <v>103</v>
      </c>
      <c r="B98" s="78">
        <v>5.72567</v>
      </c>
      <c r="C98" s="79">
        <f t="shared" si="5"/>
        <v>5.757905522100001</v>
      </c>
      <c r="D98" s="80">
        <f t="shared" si="6"/>
        <v>5.788079803</v>
      </c>
      <c r="E98" s="80">
        <f t="shared" si="7"/>
        <v>5.817853287</v>
      </c>
      <c r="F98" s="80">
        <f t="shared" si="8"/>
        <v>5.8453365029999995</v>
      </c>
      <c r="G98" s="80">
        <f t="shared" si="9"/>
        <v>5.869384317</v>
      </c>
      <c r="H98" s="81"/>
      <c r="I98" s="81"/>
      <c r="J98" s="81"/>
      <c r="K98" s="81"/>
      <c r="L98" s="82"/>
      <c r="M98" s="82"/>
      <c r="N98" s="82"/>
      <c r="O98" s="82"/>
    </row>
    <row r="99" spans="1:15" ht="17.25">
      <c r="A99" s="77" t="s">
        <v>104</v>
      </c>
      <c r="B99" s="78">
        <v>6.10617</v>
      </c>
      <c r="C99" s="79">
        <f t="shared" si="5"/>
        <v>6.1405477370999995</v>
      </c>
      <c r="D99" s="80">
        <f t="shared" si="6"/>
        <v>6.172727252999999</v>
      </c>
      <c r="E99" s="80">
        <f t="shared" si="7"/>
        <v>6.2044793369999995</v>
      </c>
      <c r="F99" s="80">
        <f t="shared" si="8"/>
        <v>6.2337889529999995</v>
      </c>
      <c r="G99" s="80">
        <f t="shared" si="9"/>
        <v>6.259434866999999</v>
      </c>
      <c r="H99" s="81"/>
      <c r="I99" s="81"/>
      <c r="J99" s="81"/>
      <c r="K99" s="81"/>
      <c r="L99" s="82"/>
      <c r="M99" s="82"/>
      <c r="N99" s="82"/>
      <c r="O99" s="82"/>
    </row>
    <row r="100" spans="1:15" ht="17.25">
      <c r="A100" s="77" t="s">
        <v>105</v>
      </c>
      <c r="B100" s="78">
        <v>6.48493</v>
      </c>
      <c r="C100" s="79">
        <f t="shared" si="5"/>
        <v>6.521440155900001</v>
      </c>
      <c r="D100" s="80">
        <f t="shared" si="6"/>
        <v>6.555615737</v>
      </c>
      <c r="E100" s="80">
        <f t="shared" si="7"/>
        <v>6.589337373</v>
      </c>
      <c r="F100" s="80">
        <f t="shared" si="8"/>
        <v>6.620465037</v>
      </c>
      <c r="G100" s="80">
        <f t="shared" si="9"/>
        <v>6.647701743</v>
      </c>
      <c r="H100" s="81"/>
      <c r="I100" s="81"/>
      <c r="J100" s="81"/>
      <c r="K100" s="81"/>
      <c r="L100" s="82"/>
      <c r="M100" s="82"/>
      <c r="N100" s="82"/>
      <c r="O100" s="82"/>
    </row>
    <row r="101" spans="1:15" ht="17.25">
      <c r="A101" s="77" t="s">
        <v>106</v>
      </c>
      <c r="B101" s="78">
        <v>6.86183</v>
      </c>
      <c r="C101" s="79">
        <f t="shared" si="5"/>
        <v>6.900462102900001</v>
      </c>
      <c r="D101" s="80">
        <f t="shared" si="6"/>
        <v>6.936623946999999</v>
      </c>
      <c r="E101" s="80">
        <f t="shared" si="7"/>
        <v>6.9723054630000005</v>
      </c>
      <c r="F101" s="80">
        <f t="shared" si="8"/>
        <v>7.005242247</v>
      </c>
      <c r="G101" s="80">
        <f t="shared" si="9"/>
        <v>7.034061932999999</v>
      </c>
      <c r="H101" s="81"/>
      <c r="I101" s="81"/>
      <c r="J101" s="81"/>
      <c r="K101" s="81"/>
      <c r="L101" s="82"/>
      <c r="M101" s="82"/>
      <c r="N101" s="82"/>
      <c r="O101" s="82"/>
    </row>
    <row r="102" spans="1:15" ht="17.25">
      <c r="A102" s="77" t="s">
        <v>107</v>
      </c>
      <c r="B102" s="78">
        <v>7.23678</v>
      </c>
      <c r="C102" s="79">
        <f t="shared" si="5"/>
        <v>7.277523071400001</v>
      </c>
      <c r="D102" s="80">
        <f t="shared" si="6"/>
        <v>7.315660901999999</v>
      </c>
      <c r="E102" s="80">
        <f t="shared" si="7"/>
        <v>7.353292158</v>
      </c>
      <c r="F102" s="80">
        <f t="shared" si="8"/>
        <v>7.388028702</v>
      </c>
      <c r="G102" s="80">
        <f t="shared" si="9"/>
        <v>7.418423177999999</v>
      </c>
      <c r="H102" s="81"/>
      <c r="I102" s="81"/>
      <c r="J102" s="81"/>
      <c r="K102" s="81"/>
      <c r="L102" s="82"/>
      <c r="M102" s="82"/>
      <c r="N102" s="82"/>
      <c r="O102" s="82"/>
    </row>
    <row r="103" spans="1:15" ht="17.25">
      <c r="A103" s="77" t="s">
        <v>108</v>
      </c>
      <c r="B103" s="78">
        <v>7.60967</v>
      </c>
      <c r="C103" s="79">
        <f t="shared" si="5"/>
        <v>7.652512442100001</v>
      </c>
      <c r="D103" s="80">
        <f t="shared" si="6"/>
        <v>7.692615403</v>
      </c>
      <c r="E103" s="80">
        <f t="shared" si="7"/>
        <v>7.732185687</v>
      </c>
      <c r="F103" s="80">
        <f t="shared" si="8"/>
        <v>7.7687121029999995</v>
      </c>
      <c r="G103" s="80">
        <f t="shared" si="9"/>
        <v>7.800672716999999</v>
      </c>
      <c r="H103" s="81"/>
      <c r="I103" s="81"/>
      <c r="J103" s="81"/>
      <c r="K103" s="81"/>
      <c r="L103" s="82"/>
      <c r="M103" s="82"/>
      <c r="N103" s="82"/>
      <c r="O103" s="82"/>
    </row>
    <row r="104" spans="1:15" ht="17.25">
      <c r="A104" s="77" t="s">
        <v>109</v>
      </c>
      <c r="B104" s="78">
        <v>7.9804</v>
      </c>
      <c r="C104" s="79">
        <f t="shared" si="5"/>
        <v>8.025329652</v>
      </c>
      <c r="D104" s="80">
        <f t="shared" si="6"/>
        <v>8.06738636</v>
      </c>
      <c r="E104" s="80">
        <f t="shared" si="7"/>
        <v>8.10888444</v>
      </c>
      <c r="F104" s="80">
        <f t="shared" si="8"/>
        <v>8.14719036</v>
      </c>
      <c r="G104" s="80">
        <f t="shared" si="9"/>
        <v>8.180708039999999</v>
      </c>
      <c r="H104" s="81"/>
      <c r="I104" s="81"/>
      <c r="J104" s="81"/>
      <c r="K104" s="81"/>
      <c r="L104" s="82"/>
      <c r="M104" s="82"/>
      <c r="N104" s="82"/>
      <c r="O104" s="82"/>
    </row>
    <row r="105" spans="1:15" ht="17.25">
      <c r="A105" s="77" t="s">
        <v>110</v>
      </c>
      <c r="B105" s="78">
        <v>8.34888</v>
      </c>
      <c r="C105" s="79">
        <f t="shared" si="5"/>
        <v>8.395884194399999</v>
      </c>
      <c r="D105" s="80">
        <f t="shared" si="6"/>
        <v>8.439882791999999</v>
      </c>
      <c r="E105" s="80">
        <f t="shared" si="7"/>
        <v>8.483296968</v>
      </c>
      <c r="F105" s="80">
        <f t="shared" si="8"/>
        <v>8.523371591999998</v>
      </c>
      <c r="G105" s="80">
        <f t="shared" si="9"/>
        <v>8.558436888</v>
      </c>
      <c r="H105" s="81"/>
      <c r="I105" s="81"/>
      <c r="J105" s="81"/>
      <c r="K105" s="81"/>
      <c r="L105" s="82"/>
      <c r="M105" s="82"/>
      <c r="N105" s="82"/>
      <c r="O105" s="82"/>
    </row>
    <row r="106" spans="1:15" ht="17.25">
      <c r="A106" s="77" t="s">
        <v>111</v>
      </c>
      <c r="B106" s="78">
        <v>8.71499</v>
      </c>
      <c r="C106" s="79">
        <f t="shared" si="5"/>
        <v>8.7640553937</v>
      </c>
      <c r="D106" s="80">
        <f t="shared" si="6"/>
        <v>8.809983391</v>
      </c>
      <c r="E106" s="80">
        <f t="shared" si="7"/>
        <v>8.855301339</v>
      </c>
      <c r="F106" s="80">
        <f t="shared" si="8"/>
        <v>8.897133291</v>
      </c>
      <c r="G106" s="80">
        <f t="shared" si="9"/>
        <v>8.933736248999999</v>
      </c>
      <c r="H106" s="81"/>
      <c r="I106" s="81"/>
      <c r="J106" s="81"/>
      <c r="K106" s="81"/>
      <c r="L106" s="82"/>
      <c r="M106" s="82"/>
      <c r="N106" s="82"/>
      <c r="O106" s="82"/>
    </row>
    <row r="107" spans="1:15" ht="17.25">
      <c r="A107" s="77" t="s">
        <v>112</v>
      </c>
      <c r="B107" s="78">
        <v>9.07865</v>
      </c>
      <c r="C107" s="79">
        <f t="shared" si="5"/>
        <v>9.1297627995</v>
      </c>
      <c r="D107" s="80">
        <f t="shared" si="6"/>
        <v>9.177607284999999</v>
      </c>
      <c r="E107" s="80">
        <f t="shared" si="7"/>
        <v>9.224816265</v>
      </c>
      <c r="F107" s="80">
        <f t="shared" si="8"/>
        <v>9.268393784999999</v>
      </c>
      <c r="G107" s="80">
        <f t="shared" si="9"/>
        <v>9.306524114999998</v>
      </c>
      <c r="H107" s="81"/>
      <c r="I107" s="81"/>
      <c r="J107" s="81"/>
      <c r="K107" s="81"/>
      <c r="L107" s="82"/>
      <c r="M107" s="82"/>
      <c r="N107" s="82"/>
      <c r="O107" s="82"/>
    </row>
    <row r="108" spans="1:15" ht="17.25">
      <c r="A108" s="77" t="s">
        <v>113</v>
      </c>
      <c r="B108" s="78">
        <v>9.43975</v>
      </c>
      <c r="C108" s="79">
        <f t="shared" si="5"/>
        <v>9.4928957925</v>
      </c>
      <c r="D108" s="80">
        <f t="shared" si="6"/>
        <v>9.542643275</v>
      </c>
      <c r="E108" s="80">
        <f t="shared" si="7"/>
        <v>9.591729975</v>
      </c>
      <c r="F108" s="80">
        <f t="shared" si="8"/>
        <v>9.637040775</v>
      </c>
      <c r="G108" s="80">
        <f t="shared" si="9"/>
        <v>9.676687724999999</v>
      </c>
      <c r="H108" s="81"/>
      <c r="I108" s="81"/>
      <c r="J108" s="81"/>
      <c r="K108" s="81"/>
      <c r="L108" s="82"/>
      <c r="M108" s="82"/>
      <c r="N108" s="82"/>
      <c r="O108" s="82"/>
    </row>
    <row r="109" spans="1:15" ht="17.25">
      <c r="A109" s="77" t="s">
        <v>114</v>
      </c>
      <c r="B109" s="78">
        <v>9.79821</v>
      </c>
      <c r="C109" s="79">
        <f t="shared" si="5"/>
        <v>9.8533739223</v>
      </c>
      <c r="D109" s="80">
        <f t="shared" si="6"/>
        <v>9.905010488999999</v>
      </c>
      <c r="E109" s="80">
        <f t="shared" si="7"/>
        <v>9.955961181</v>
      </c>
      <c r="F109" s="80">
        <f t="shared" si="8"/>
        <v>10.002992588999998</v>
      </c>
      <c r="G109" s="80">
        <f t="shared" si="9"/>
        <v>10.044145070999997</v>
      </c>
      <c r="H109" s="81"/>
      <c r="I109" s="81"/>
      <c r="J109" s="81"/>
      <c r="K109" s="81"/>
      <c r="L109" s="82"/>
      <c r="M109" s="82"/>
      <c r="N109" s="82"/>
      <c r="O109" s="82"/>
    </row>
    <row r="110" spans="1:15" ht="17.25">
      <c r="A110" s="77" t="s">
        <v>115</v>
      </c>
      <c r="B110" s="78">
        <v>10.15393</v>
      </c>
      <c r="C110" s="79">
        <f t="shared" si="5"/>
        <v>10.211096625900002</v>
      </c>
      <c r="D110" s="80">
        <f t="shared" si="6"/>
        <v>10.264607837</v>
      </c>
      <c r="E110" s="80">
        <f t="shared" si="7"/>
        <v>10.317408273000002</v>
      </c>
      <c r="F110" s="80">
        <f t="shared" si="8"/>
        <v>10.366147137</v>
      </c>
      <c r="G110" s="80">
        <f t="shared" si="9"/>
        <v>10.408793643</v>
      </c>
      <c r="H110" s="81"/>
      <c r="I110" s="81"/>
      <c r="J110" s="81"/>
      <c r="K110" s="81"/>
      <c r="L110" s="82"/>
      <c r="M110" s="82"/>
      <c r="N110" s="82"/>
      <c r="O110" s="82"/>
    </row>
    <row r="111" spans="1:15" ht="17.25">
      <c r="A111" s="77" t="s">
        <v>116</v>
      </c>
      <c r="B111" s="78">
        <v>10.50684</v>
      </c>
      <c r="C111" s="79">
        <f t="shared" si="5"/>
        <v>10.5659935092</v>
      </c>
      <c r="D111" s="80">
        <f t="shared" si="6"/>
        <v>10.621364556</v>
      </c>
      <c r="E111" s="80">
        <f t="shared" si="7"/>
        <v>10.676000124</v>
      </c>
      <c r="F111" s="80">
        <f t="shared" si="8"/>
        <v>10.726432956</v>
      </c>
      <c r="G111" s="80">
        <f t="shared" si="9"/>
        <v>10.770561683999999</v>
      </c>
      <c r="H111" s="81"/>
      <c r="I111" s="81"/>
      <c r="J111" s="81"/>
      <c r="K111" s="81"/>
      <c r="L111" s="82"/>
      <c r="M111" s="82"/>
      <c r="N111" s="82"/>
      <c r="O111" s="82"/>
    </row>
    <row r="112" spans="1:15" ht="17.25">
      <c r="A112" s="77" t="s">
        <v>117</v>
      </c>
      <c r="B112" s="78">
        <v>10.85683</v>
      </c>
      <c r="C112" s="79">
        <f t="shared" si="5"/>
        <v>10.917953952900001</v>
      </c>
      <c r="D112" s="80">
        <f t="shared" si="6"/>
        <v>10.975169446999999</v>
      </c>
      <c r="E112" s="80">
        <f t="shared" si="7"/>
        <v>11.031624963</v>
      </c>
      <c r="F112" s="80">
        <f t="shared" si="8"/>
        <v>11.083737746999999</v>
      </c>
      <c r="G112" s="80">
        <f t="shared" si="9"/>
        <v>11.129336432999999</v>
      </c>
      <c r="H112" s="81"/>
      <c r="I112" s="81"/>
      <c r="J112" s="81"/>
      <c r="K112" s="81"/>
      <c r="L112" s="82"/>
      <c r="M112" s="82"/>
      <c r="N112" s="82"/>
      <c r="O112" s="82"/>
    </row>
    <row r="113" spans="1:15" ht="17.25">
      <c r="A113" s="77" t="s">
        <v>118</v>
      </c>
      <c r="B113" s="78">
        <v>11.20383</v>
      </c>
      <c r="C113" s="79">
        <f t="shared" si="5"/>
        <v>11.2669075629</v>
      </c>
      <c r="D113" s="80">
        <f t="shared" si="6"/>
        <v>11.325951747</v>
      </c>
      <c r="E113" s="80">
        <f t="shared" si="7"/>
        <v>11.384211663</v>
      </c>
      <c r="F113" s="80">
        <f t="shared" si="8"/>
        <v>11.437990047</v>
      </c>
      <c r="G113" s="80">
        <f t="shared" si="9"/>
        <v>11.485046132999999</v>
      </c>
      <c r="H113" s="81"/>
      <c r="I113" s="81"/>
      <c r="J113" s="81"/>
      <c r="K113" s="81"/>
      <c r="L113" s="82"/>
      <c r="M113" s="82"/>
      <c r="N113" s="82"/>
      <c r="O113" s="82"/>
    </row>
    <row r="114" spans="1:15" ht="17.25">
      <c r="A114" s="77" t="s">
        <v>119</v>
      </c>
      <c r="B114" s="78">
        <v>11.54776</v>
      </c>
      <c r="C114" s="79">
        <f t="shared" si="5"/>
        <v>11.612773888800001</v>
      </c>
      <c r="D114" s="80">
        <f t="shared" si="6"/>
        <v>11.673630584</v>
      </c>
      <c r="E114" s="80">
        <f t="shared" si="7"/>
        <v>11.733678936</v>
      </c>
      <c r="F114" s="80">
        <f t="shared" si="8"/>
        <v>11.789108184</v>
      </c>
      <c r="G114" s="80">
        <f t="shared" si="9"/>
        <v>11.837608776</v>
      </c>
      <c r="H114" s="81"/>
      <c r="I114" s="81"/>
      <c r="J114" s="81"/>
      <c r="K114" s="81"/>
      <c r="L114" s="82"/>
      <c r="M114" s="82"/>
      <c r="N114" s="82"/>
      <c r="O114" s="82"/>
    </row>
    <row r="115" spans="1:15" ht="17.25">
      <c r="A115" s="77" t="s">
        <v>120</v>
      </c>
      <c r="B115" s="78">
        <v>11.88852</v>
      </c>
      <c r="C115" s="79">
        <f t="shared" si="5"/>
        <v>11.9554523676</v>
      </c>
      <c r="D115" s="80">
        <f t="shared" si="6"/>
        <v>12.018104867999998</v>
      </c>
      <c r="E115" s="80">
        <f t="shared" si="7"/>
        <v>12.079925172</v>
      </c>
      <c r="F115" s="80">
        <f t="shared" si="8"/>
        <v>12.136990068</v>
      </c>
      <c r="G115" s="80">
        <f t="shared" si="9"/>
        <v>12.186921852</v>
      </c>
      <c r="H115" s="81"/>
      <c r="I115" s="81"/>
      <c r="J115" s="81"/>
      <c r="K115" s="81"/>
      <c r="L115" s="82"/>
      <c r="M115" s="82"/>
      <c r="N115" s="82"/>
      <c r="O115" s="82"/>
    </row>
    <row r="116" spans="1:15" ht="17.25">
      <c r="A116" s="77" t="s">
        <v>121</v>
      </c>
      <c r="B116" s="89">
        <v>12.22603</v>
      </c>
      <c r="C116" s="90">
        <f t="shared" si="5"/>
        <v>12.2948625489</v>
      </c>
      <c r="D116" s="91">
        <f t="shared" si="6"/>
        <v>12.359293726999999</v>
      </c>
      <c r="E116" s="91">
        <f t="shared" si="7"/>
        <v>12.422869083</v>
      </c>
      <c r="F116" s="91">
        <f t="shared" si="8"/>
        <v>12.481554027</v>
      </c>
      <c r="G116" s="91">
        <f t="shared" si="9"/>
        <v>12.532903352999998</v>
      </c>
      <c r="H116" s="280" t="s">
        <v>756</v>
      </c>
      <c r="I116" s="282"/>
      <c r="J116" s="282"/>
      <c r="K116" s="81"/>
      <c r="L116" s="82"/>
      <c r="M116" s="82"/>
      <c r="N116" s="82"/>
      <c r="O116" s="82"/>
    </row>
    <row r="117" spans="1:15" ht="17.25">
      <c r="A117" s="77" t="s">
        <v>122</v>
      </c>
      <c r="B117" s="78">
        <v>12.56021</v>
      </c>
      <c r="C117" s="79">
        <f t="shared" si="5"/>
        <v>12.6309239823</v>
      </c>
      <c r="D117" s="80">
        <f t="shared" si="6"/>
        <v>12.697116288999998</v>
      </c>
      <c r="E117" s="80">
        <f t="shared" si="7"/>
        <v>12.762429381</v>
      </c>
      <c r="F117" s="80">
        <f t="shared" si="8"/>
        <v>12.822718388999998</v>
      </c>
      <c r="G117" s="80">
        <f t="shared" si="9"/>
        <v>12.875471270999999</v>
      </c>
      <c r="H117" s="81"/>
      <c r="I117" s="81"/>
      <c r="J117" s="81"/>
      <c r="K117" s="81"/>
      <c r="L117" s="82"/>
      <c r="M117" s="82"/>
      <c r="N117" s="82"/>
      <c r="O117" s="82"/>
    </row>
    <row r="118" spans="1:15" ht="17.25">
      <c r="A118" s="77" t="s">
        <v>123</v>
      </c>
      <c r="B118" s="78">
        <v>12.89096</v>
      </c>
      <c r="C118" s="79">
        <f t="shared" si="5"/>
        <v>12.9635361048</v>
      </c>
      <c r="D118" s="80">
        <f t="shared" si="6"/>
        <v>13.031471464</v>
      </c>
      <c r="E118" s="80">
        <f t="shared" si="7"/>
        <v>13.098504456</v>
      </c>
      <c r="F118" s="80">
        <f t="shared" si="8"/>
        <v>13.160381064</v>
      </c>
      <c r="G118" s="80">
        <f t="shared" si="9"/>
        <v>13.214523095999999</v>
      </c>
      <c r="H118" s="81"/>
      <c r="I118" s="81"/>
      <c r="J118" s="81"/>
      <c r="K118" s="81"/>
      <c r="L118" s="82"/>
      <c r="M118" s="82"/>
      <c r="N118" s="82"/>
      <c r="O118" s="82"/>
    </row>
    <row r="119" spans="1:15" ht="17.25">
      <c r="A119" s="77" t="s">
        <v>124</v>
      </c>
      <c r="B119" s="78">
        <v>13.21821</v>
      </c>
      <c r="C119" s="79">
        <f t="shared" si="5"/>
        <v>13.2926285223</v>
      </c>
      <c r="D119" s="80">
        <f t="shared" si="6"/>
        <v>13.362288488999997</v>
      </c>
      <c r="E119" s="80">
        <f t="shared" si="7"/>
        <v>13.431023180999999</v>
      </c>
      <c r="F119" s="80">
        <f t="shared" si="8"/>
        <v>13.494470588999999</v>
      </c>
      <c r="G119" s="80">
        <f t="shared" si="9"/>
        <v>13.549987070999999</v>
      </c>
      <c r="H119" s="81"/>
      <c r="I119" s="81"/>
      <c r="J119" s="81"/>
      <c r="K119" s="81"/>
      <c r="L119" s="82"/>
      <c r="M119" s="82"/>
      <c r="N119" s="82"/>
      <c r="O119" s="82"/>
    </row>
    <row r="120" spans="1:15" ht="17.25">
      <c r="A120" s="77" t="s">
        <v>125</v>
      </c>
      <c r="B120" s="78">
        <v>13.54185</v>
      </c>
      <c r="C120" s="79">
        <f t="shared" si="5"/>
        <v>13.6180906155</v>
      </c>
      <c r="D120" s="80">
        <f t="shared" si="6"/>
        <v>13.689456165</v>
      </c>
      <c r="E120" s="80">
        <f t="shared" si="7"/>
        <v>13.759873785</v>
      </c>
      <c r="F120" s="80">
        <f t="shared" si="8"/>
        <v>13.824874665</v>
      </c>
      <c r="G120" s="80">
        <f t="shared" si="9"/>
        <v>13.881750434999999</v>
      </c>
      <c r="H120" s="81"/>
      <c r="I120" s="81"/>
      <c r="J120" s="81"/>
      <c r="K120" s="81"/>
      <c r="L120" s="82"/>
      <c r="M120" s="82"/>
      <c r="N120" s="82"/>
      <c r="O120" s="82"/>
    </row>
    <row r="121" spans="1:15" ht="17.25">
      <c r="A121" s="77" t="s">
        <v>126</v>
      </c>
      <c r="B121" s="78">
        <v>13.86179</v>
      </c>
      <c r="C121" s="79">
        <f t="shared" si="5"/>
        <v>13.9398318777</v>
      </c>
      <c r="D121" s="80">
        <f t="shared" si="6"/>
        <v>14.012883510999998</v>
      </c>
      <c r="E121" s="80">
        <f t="shared" si="7"/>
        <v>14.084964819</v>
      </c>
      <c r="F121" s="80">
        <f t="shared" si="8"/>
        <v>14.151501410999998</v>
      </c>
      <c r="G121" s="80">
        <f t="shared" si="9"/>
        <v>14.209720928999998</v>
      </c>
      <c r="H121" s="81"/>
      <c r="I121" s="81"/>
      <c r="J121" s="81"/>
      <c r="K121" s="81"/>
      <c r="L121" s="82"/>
      <c r="M121" s="82"/>
      <c r="N121" s="82"/>
      <c r="O121" s="82"/>
    </row>
    <row r="122" spans="1:15" ht="17.25">
      <c r="A122" s="77" t="s">
        <v>127</v>
      </c>
      <c r="B122" s="78">
        <v>14.17796</v>
      </c>
      <c r="C122" s="79">
        <f t="shared" si="5"/>
        <v>14.2577819148</v>
      </c>
      <c r="D122" s="80">
        <f t="shared" si="6"/>
        <v>14.332499764</v>
      </c>
      <c r="E122" s="80">
        <f t="shared" si="7"/>
        <v>14.406225156000001</v>
      </c>
      <c r="F122" s="80">
        <f t="shared" si="8"/>
        <v>14.474279364</v>
      </c>
      <c r="G122" s="80">
        <f t="shared" si="9"/>
        <v>14.533826796</v>
      </c>
      <c r="H122" s="81"/>
      <c r="I122" s="81"/>
      <c r="J122" s="81"/>
      <c r="K122" s="81"/>
      <c r="L122" s="82"/>
      <c r="M122" s="82"/>
      <c r="N122" s="82"/>
      <c r="O122" s="82"/>
    </row>
    <row r="123" spans="1:15" ht="17.25">
      <c r="A123" s="77" t="s">
        <v>128</v>
      </c>
      <c r="B123" s="78">
        <v>14.49026</v>
      </c>
      <c r="C123" s="79">
        <f t="shared" si="5"/>
        <v>14.5718401638</v>
      </c>
      <c r="D123" s="80">
        <f t="shared" si="6"/>
        <v>14.648203833999998</v>
      </c>
      <c r="E123" s="80">
        <f t="shared" si="7"/>
        <v>14.723553185999998</v>
      </c>
      <c r="F123" s="80">
        <f t="shared" si="8"/>
        <v>14.793106433999998</v>
      </c>
      <c r="G123" s="80">
        <f t="shared" si="9"/>
        <v>14.853965525999998</v>
      </c>
      <c r="H123" s="81"/>
      <c r="I123" s="81"/>
      <c r="J123" s="81"/>
      <c r="K123" s="81"/>
      <c r="L123" s="82"/>
      <c r="M123" s="82"/>
      <c r="N123" s="82"/>
      <c r="O123" s="82"/>
    </row>
    <row r="124" spans="1:15" ht="17.25">
      <c r="A124" s="77" t="s">
        <v>129</v>
      </c>
      <c r="B124" s="78">
        <v>14.7986</v>
      </c>
      <c r="C124" s="79">
        <f t="shared" si="5"/>
        <v>14.881916118000001</v>
      </c>
      <c r="D124" s="80">
        <f t="shared" si="6"/>
        <v>14.959904739999999</v>
      </c>
      <c r="E124" s="80">
        <f t="shared" si="7"/>
        <v>15.03685746</v>
      </c>
      <c r="F124" s="80">
        <f t="shared" si="8"/>
        <v>15.107890739999998</v>
      </c>
      <c r="G124" s="80">
        <f t="shared" si="9"/>
        <v>15.170044859999999</v>
      </c>
      <c r="H124" s="81"/>
      <c r="I124" s="81"/>
      <c r="J124" s="81"/>
      <c r="K124" s="81"/>
      <c r="L124" s="82"/>
      <c r="M124" s="82"/>
      <c r="N124" s="82"/>
      <c r="O124" s="82"/>
    </row>
    <row r="125" spans="1:15" ht="17.25">
      <c r="A125" s="77" t="s">
        <v>130</v>
      </c>
      <c r="B125" s="78">
        <v>15.10288</v>
      </c>
      <c r="C125" s="79">
        <f t="shared" si="5"/>
        <v>15.187909214400001</v>
      </c>
      <c r="D125" s="80">
        <f t="shared" si="6"/>
        <v>15.267501392</v>
      </c>
      <c r="E125" s="80">
        <f t="shared" si="7"/>
        <v>15.346036368</v>
      </c>
      <c r="F125" s="80">
        <f t="shared" si="8"/>
        <v>15.418530192</v>
      </c>
      <c r="G125" s="80">
        <f t="shared" si="9"/>
        <v>15.481962288</v>
      </c>
      <c r="H125" s="81"/>
      <c r="I125" s="81"/>
      <c r="J125" s="81"/>
      <c r="K125" s="81"/>
      <c r="L125" s="82"/>
      <c r="M125" s="82"/>
      <c r="N125" s="82"/>
      <c r="O125" s="82"/>
    </row>
    <row r="126" spans="1:15" ht="17.25">
      <c r="A126" s="77" t="s">
        <v>131</v>
      </c>
      <c r="B126" s="78">
        <v>15.40302</v>
      </c>
      <c r="C126" s="79">
        <f t="shared" si="5"/>
        <v>15.4897390026</v>
      </c>
      <c r="D126" s="80">
        <f t="shared" si="6"/>
        <v>15.570912917999998</v>
      </c>
      <c r="E126" s="80">
        <f t="shared" si="7"/>
        <v>15.651008621999999</v>
      </c>
      <c r="F126" s="80">
        <f t="shared" si="8"/>
        <v>15.724943117999999</v>
      </c>
      <c r="G126" s="80">
        <f t="shared" si="9"/>
        <v>15.789635801999998</v>
      </c>
      <c r="H126" s="81"/>
      <c r="I126" s="81"/>
      <c r="J126" s="81"/>
      <c r="K126" s="81"/>
      <c r="L126" s="82"/>
      <c r="M126" s="82"/>
      <c r="N126" s="82"/>
      <c r="O126" s="82"/>
    </row>
    <row r="127" spans="1:15" ht="17.25">
      <c r="A127" s="77" t="s">
        <v>132</v>
      </c>
      <c r="B127" s="78">
        <v>15.69893</v>
      </c>
      <c r="C127" s="79">
        <f t="shared" si="5"/>
        <v>15.787314975900001</v>
      </c>
      <c r="D127" s="80">
        <f t="shared" si="6"/>
        <v>15.870048337</v>
      </c>
      <c r="E127" s="80">
        <f t="shared" si="7"/>
        <v>15.951682773</v>
      </c>
      <c r="F127" s="80">
        <f t="shared" si="8"/>
        <v>16.027037637</v>
      </c>
      <c r="G127" s="80">
        <f t="shared" si="9"/>
        <v>16.092973143</v>
      </c>
      <c r="H127" s="81"/>
      <c r="I127" s="81"/>
      <c r="J127" s="81"/>
      <c r="K127" s="81"/>
      <c r="L127" s="82"/>
      <c r="M127" s="82"/>
      <c r="N127" s="82"/>
      <c r="O127" s="82"/>
    </row>
    <row r="128" spans="1:15" ht="17.25">
      <c r="A128" s="77" t="s">
        <v>133</v>
      </c>
      <c r="B128" s="78">
        <v>15.99052</v>
      </c>
      <c r="C128" s="79">
        <f t="shared" si="5"/>
        <v>16.0805466276</v>
      </c>
      <c r="D128" s="80">
        <f t="shared" si="6"/>
        <v>16.164816668</v>
      </c>
      <c r="E128" s="80">
        <f t="shared" si="7"/>
        <v>16.247967372</v>
      </c>
      <c r="F128" s="80">
        <f t="shared" si="8"/>
        <v>16.324721867999997</v>
      </c>
      <c r="G128" s="80">
        <f t="shared" si="9"/>
        <v>16.391882052</v>
      </c>
      <c r="H128" s="81"/>
      <c r="I128" s="81"/>
      <c r="J128" s="81"/>
      <c r="K128" s="81"/>
      <c r="L128" s="82"/>
      <c r="M128" s="82"/>
      <c r="N128" s="82"/>
      <c r="O128" s="82"/>
    </row>
    <row r="129" spans="1:15" ht="17.25">
      <c r="A129" s="77" t="s">
        <v>134</v>
      </c>
      <c r="B129" s="78">
        <v>16.27769</v>
      </c>
      <c r="C129" s="79">
        <f t="shared" si="5"/>
        <v>16.3693333947</v>
      </c>
      <c r="D129" s="80">
        <f t="shared" si="6"/>
        <v>16.455116820999997</v>
      </c>
      <c r="E129" s="80">
        <f t="shared" si="7"/>
        <v>16.539760809</v>
      </c>
      <c r="F129" s="80">
        <f t="shared" si="8"/>
        <v>16.617893720999998</v>
      </c>
      <c r="G129" s="80">
        <f t="shared" si="9"/>
        <v>16.686260019</v>
      </c>
      <c r="H129" s="81"/>
      <c r="I129" s="81"/>
      <c r="J129" s="81"/>
      <c r="K129" s="81"/>
      <c r="L129" s="82"/>
      <c r="M129" s="82"/>
      <c r="N129" s="82"/>
      <c r="O129" s="82"/>
    </row>
    <row r="130" spans="1:15" ht="17.25">
      <c r="A130" s="77" t="s">
        <v>135</v>
      </c>
      <c r="B130" s="89">
        <v>16.56037</v>
      </c>
      <c r="C130" s="90">
        <f t="shared" si="5"/>
        <v>16.653604883099998</v>
      </c>
      <c r="D130" s="91">
        <f t="shared" si="6"/>
        <v>16.740878032999998</v>
      </c>
      <c r="E130" s="91">
        <f t="shared" si="7"/>
        <v>16.826991957</v>
      </c>
      <c r="F130" s="91">
        <f t="shared" si="8"/>
        <v>16.906481732999996</v>
      </c>
      <c r="G130" s="91">
        <f t="shared" si="9"/>
        <v>16.976035287</v>
      </c>
      <c r="H130" s="280" t="s">
        <v>758</v>
      </c>
      <c r="I130" s="282"/>
      <c r="J130" s="282"/>
      <c r="K130" s="81"/>
      <c r="L130" s="82"/>
      <c r="M130" s="82"/>
      <c r="N130" s="82"/>
      <c r="O130" s="82"/>
    </row>
    <row r="131" spans="1:15" ht="17.25">
      <c r="A131" s="77" t="s">
        <v>136</v>
      </c>
      <c r="B131" s="78">
        <v>16.83844</v>
      </c>
      <c r="C131" s="79">
        <f t="shared" si="5"/>
        <v>16.9332404172</v>
      </c>
      <c r="D131" s="80">
        <f t="shared" si="6"/>
        <v>17.021978995999998</v>
      </c>
      <c r="E131" s="80">
        <f t="shared" si="7"/>
        <v>17.109538884</v>
      </c>
      <c r="F131" s="80">
        <f t="shared" si="8"/>
        <v>17.190363396</v>
      </c>
      <c r="G131" s="80">
        <f t="shared" si="9"/>
        <v>17.261084843999996</v>
      </c>
      <c r="H131" s="81"/>
      <c r="I131" s="81"/>
      <c r="J131" s="81"/>
      <c r="K131" s="81"/>
      <c r="L131" s="82"/>
      <c r="M131" s="82"/>
      <c r="N131" s="82"/>
      <c r="O131" s="82"/>
    </row>
    <row r="132" spans="1:15" ht="17.25">
      <c r="A132" s="77" t="s">
        <v>137</v>
      </c>
      <c r="B132" s="78">
        <v>17.11183</v>
      </c>
      <c r="C132" s="79">
        <f t="shared" si="5"/>
        <v>17.2081696029</v>
      </c>
      <c r="D132" s="80">
        <f t="shared" si="6"/>
        <v>17.298348947</v>
      </c>
      <c r="E132" s="80">
        <f t="shared" si="7"/>
        <v>17.387330463</v>
      </c>
      <c r="F132" s="80">
        <f t="shared" si="8"/>
        <v>17.469467247</v>
      </c>
      <c r="G132" s="80">
        <f t="shared" si="9"/>
        <v>17.541336933</v>
      </c>
      <c r="H132" s="81"/>
      <c r="I132" s="81"/>
      <c r="J132" s="81"/>
      <c r="K132" s="81"/>
      <c r="L132" s="82"/>
      <c r="M132" s="82"/>
      <c r="N132" s="82"/>
      <c r="O132" s="82"/>
    </row>
    <row r="133" spans="1:15" ht="17.25">
      <c r="A133" s="77" t="s">
        <v>138</v>
      </c>
      <c r="B133" s="78">
        <v>17.38045</v>
      </c>
      <c r="C133" s="79">
        <f aca="true" t="shared" si="10" ref="C133:C196">B133*1.00563</f>
        <v>17.4783019335</v>
      </c>
      <c r="D133" s="80">
        <f aca="true" t="shared" si="11" ref="D133:D196">B133*1.0109</f>
        <v>17.569896904999997</v>
      </c>
      <c r="E133" s="80">
        <f aca="true" t="shared" si="12" ref="E133:E196">B133*1.0161</f>
        <v>17.660275245</v>
      </c>
      <c r="F133" s="80">
        <f aca="true" t="shared" si="13" ref="F133:F196">B133*1.0209</f>
        <v>17.743701405</v>
      </c>
      <c r="G133" s="80">
        <f aca="true" t="shared" si="14" ref="G133:G196">B133*1.0251</f>
        <v>17.816699295</v>
      </c>
      <c r="H133" s="81"/>
      <c r="I133" s="81"/>
      <c r="J133" s="81"/>
      <c r="K133" s="81"/>
      <c r="L133" s="82"/>
      <c r="M133" s="82"/>
      <c r="N133" s="82"/>
      <c r="O133" s="82"/>
    </row>
    <row r="134" spans="1:15" ht="17.25">
      <c r="A134" s="77" t="s">
        <v>139</v>
      </c>
      <c r="B134" s="78">
        <v>17.64419</v>
      </c>
      <c r="C134" s="79">
        <f t="shared" si="10"/>
        <v>17.7435267897</v>
      </c>
      <c r="D134" s="80">
        <f t="shared" si="11"/>
        <v>17.836511670999997</v>
      </c>
      <c r="E134" s="80">
        <f t="shared" si="12"/>
        <v>17.928261458999998</v>
      </c>
      <c r="F134" s="80">
        <f t="shared" si="13"/>
        <v>18.012953570999997</v>
      </c>
      <c r="G134" s="80">
        <f t="shared" si="14"/>
        <v>18.087059168999996</v>
      </c>
      <c r="H134" s="81"/>
      <c r="I134" s="81"/>
      <c r="J134" s="81"/>
      <c r="K134" s="81"/>
      <c r="L134" s="82"/>
      <c r="M134" s="82"/>
      <c r="N134" s="82"/>
      <c r="O134" s="82"/>
    </row>
    <row r="135" spans="1:15" ht="17.25">
      <c r="A135" s="77" t="s">
        <v>140</v>
      </c>
      <c r="B135" s="78">
        <v>17.90299</v>
      </c>
      <c r="C135" s="79">
        <f t="shared" si="10"/>
        <v>18.0037838337</v>
      </c>
      <c r="D135" s="80">
        <f t="shared" si="11"/>
        <v>18.098132591</v>
      </c>
      <c r="E135" s="80">
        <f t="shared" si="12"/>
        <v>18.191228139</v>
      </c>
      <c r="F135" s="80">
        <f t="shared" si="13"/>
        <v>18.277162491</v>
      </c>
      <c r="G135" s="80">
        <f t="shared" si="14"/>
        <v>18.352355048999996</v>
      </c>
      <c r="H135" s="81"/>
      <c r="I135" s="81"/>
      <c r="J135" s="81"/>
      <c r="K135" s="81"/>
      <c r="L135" s="82"/>
      <c r="M135" s="82"/>
      <c r="N135" s="82"/>
      <c r="O135" s="82"/>
    </row>
    <row r="136" spans="1:15" ht="17.25">
      <c r="A136" s="77" t="s">
        <v>141</v>
      </c>
      <c r="B136" s="78">
        <v>18.15674</v>
      </c>
      <c r="C136" s="79">
        <f t="shared" si="10"/>
        <v>18.258962446199998</v>
      </c>
      <c r="D136" s="80">
        <f t="shared" si="11"/>
        <v>18.354648465999997</v>
      </c>
      <c r="E136" s="80">
        <f t="shared" si="12"/>
        <v>18.449063514</v>
      </c>
      <c r="F136" s="80">
        <f t="shared" si="13"/>
        <v>18.536215866</v>
      </c>
      <c r="G136" s="80">
        <f t="shared" si="14"/>
        <v>18.612474174</v>
      </c>
      <c r="H136" s="81"/>
      <c r="I136" s="81"/>
      <c r="J136" s="81"/>
      <c r="K136" s="81"/>
      <c r="L136" s="82"/>
      <c r="M136" s="82"/>
      <c r="N136" s="82"/>
      <c r="O136" s="82"/>
    </row>
    <row r="137" spans="1:15" ht="17.25">
      <c r="A137" s="77" t="s">
        <v>142</v>
      </c>
      <c r="B137" s="78">
        <v>18.40538</v>
      </c>
      <c r="C137" s="79">
        <f t="shared" si="10"/>
        <v>18.5090022894</v>
      </c>
      <c r="D137" s="80">
        <f t="shared" si="11"/>
        <v>18.605998642</v>
      </c>
      <c r="E137" s="80">
        <f t="shared" si="12"/>
        <v>18.701706618</v>
      </c>
      <c r="F137" s="80">
        <f t="shared" si="13"/>
        <v>18.790052442</v>
      </c>
      <c r="G137" s="80">
        <f t="shared" si="14"/>
        <v>18.867355038</v>
      </c>
      <c r="H137" s="81"/>
      <c r="I137" s="81"/>
      <c r="J137" s="81"/>
      <c r="K137" s="81"/>
      <c r="L137" s="82"/>
      <c r="M137" s="82"/>
      <c r="N137" s="82"/>
      <c r="O137" s="82"/>
    </row>
    <row r="138" spans="1:15" ht="17.25">
      <c r="A138" s="77" t="s">
        <v>143</v>
      </c>
      <c r="B138" s="78">
        <v>18.64882</v>
      </c>
      <c r="C138" s="79">
        <f t="shared" si="10"/>
        <v>18.7538128566</v>
      </c>
      <c r="D138" s="80">
        <f t="shared" si="11"/>
        <v>18.852092138</v>
      </c>
      <c r="E138" s="80">
        <f t="shared" si="12"/>
        <v>18.949066002000002</v>
      </c>
      <c r="F138" s="80">
        <f t="shared" si="13"/>
        <v>19.038580338</v>
      </c>
      <c r="G138" s="80">
        <f t="shared" si="14"/>
        <v>19.116905382</v>
      </c>
      <c r="H138" s="81"/>
      <c r="I138" s="81"/>
      <c r="J138" s="81"/>
      <c r="K138" s="81"/>
      <c r="L138" s="82"/>
      <c r="M138" s="82"/>
      <c r="N138" s="82"/>
      <c r="O138" s="82"/>
    </row>
    <row r="139" spans="1:15" ht="17.25">
      <c r="A139" s="77" t="s">
        <v>144</v>
      </c>
      <c r="B139" s="78">
        <v>18.887</v>
      </c>
      <c r="C139" s="79">
        <f t="shared" si="10"/>
        <v>18.99333381</v>
      </c>
      <c r="D139" s="80">
        <f t="shared" si="11"/>
        <v>19.0928683</v>
      </c>
      <c r="E139" s="80">
        <f t="shared" si="12"/>
        <v>19.1910807</v>
      </c>
      <c r="F139" s="80">
        <f t="shared" si="13"/>
        <v>19.2817383</v>
      </c>
      <c r="G139" s="80">
        <f t="shared" si="14"/>
        <v>19.3610637</v>
      </c>
      <c r="H139" s="81"/>
      <c r="I139" s="81"/>
      <c r="J139" s="81"/>
      <c r="K139" s="81"/>
      <c r="L139" s="82"/>
      <c r="M139" s="82"/>
      <c r="N139" s="82"/>
      <c r="O139" s="82"/>
    </row>
    <row r="140" spans="1:15" ht="17.25">
      <c r="A140" s="77" t="s">
        <v>145</v>
      </c>
      <c r="B140" s="78">
        <v>19.11983</v>
      </c>
      <c r="C140" s="79">
        <f t="shared" si="10"/>
        <v>19.227474642900003</v>
      </c>
      <c r="D140" s="80">
        <f t="shared" si="11"/>
        <v>19.328236147</v>
      </c>
      <c r="E140" s="80">
        <f t="shared" si="12"/>
        <v>19.427659263</v>
      </c>
      <c r="F140" s="80">
        <f t="shared" si="13"/>
        <v>19.519434447</v>
      </c>
      <c r="G140" s="80">
        <f t="shared" si="14"/>
        <v>19.599737732999998</v>
      </c>
      <c r="H140" s="81"/>
      <c r="I140" s="81"/>
      <c r="J140" s="81"/>
      <c r="K140" s="81"/>
      <c r="L140" s="82"/>
      <c r="M140" s="82"/>
      <c r="N140" s="82"/>
      <c r="O140" s="82"/>
    </row>
    <row r="141" spans="1:15" ht="17.25">
      <c r="A141" s="77" t="s">
        <v>146</v>
      </c>
      <c r="B141" s="78">
        <v>19.34726</v>
      </c>
      <c r="C141" s="79">
        <f t="shared" si="10"/>
        <v>19.4561850738</v>
      </c>
      <c r="D141" s="80">
        <f t="shared" si="11"/>
        <v>19.558145133999997</v>
      </c>
      <c r="E141" s="80">
        <f t="shared" si="12"/>
        <v>19.658750886</v>
      </c>
      <c r="F141" s="80">
        <f t="shared" si="13"/>
        <v>19.751617733999996</v>
      </c>
      <c r="G141" s="80">
        <f t="shared" si="14"/>
        <v>19.832876225999996</v>
      </c>
      <c r="H141" s="81"/>
      <c r="I141" s="81"/>
      <c r="J141" s="81"/>
      <c r="K141" s="81"/>
      <c r="L141" s="82"/>
      <c r="M141" s="82"/>
      <c r="N141" s="82"/>
      <c r="O141" s="82"/>
    </row>
    <row r="142" spans="1:15" ht="17.25">
      <c r="A142" s="77" t="s">
        <v>147</v>
      </c>
      <c r="B142" s="78">
        <v>19.5692</v>
      </c>
      <c r="C142" s="79">
        <f t="shared" si="10"/>
        <v>19.679374596</v>
      </c>
      <c r="D142" s="80">
        <f t="shared" si="11"/>
        <v>19.782504279999998</v>
      </c>
      <c r="E142" s="80">
        <f t="shared" si="12"/>
        <v>19.884264119999997</v>
      </c>
      <c r="F142" s="80">
        <f t="shared" si="13"/>
        <v>19.978196279999995</v>
      </c>
      <c r="G142" s="80">
        <f t="shared" si="14"/>
        <v>20.060386919999996</v>
      </c>
      <c r="H142" s="81"/>
      <c r="I142" s="81"/>
      <c r="J142" s="81"/>
      <c r="K142" s="81"/>
      <c r="L142" s="82"/>
      <c r="M142" s="82"/>
      <c r="N142" s="82"/>
      <c r="O142" s="82"/>
    </row>
    <row r="143" spans="1:15" ht="17.25">
      <c r="A143" s="77" t="s">
        <v>148</v>
      </c>
      <c r="B143" s="78">
        <v>19.7856</v>
      </c>
      <c r="C143" s="79">
        <f t="shared" si="10"/>
        <v>19.896992928</v>
      </c>
      <c r="D143" s="80">
        <f t="shared" si="11"/>
        <v>20.001263039999998</v>
      </c>
      <c r="E143" s="80">
        <f t="shared" si="12"/>
        <v>20.104148159999998</v>
      </c>
      <c r="F143" s="80">
        <f t="shared" si="13"/>
        <v>20.199119039999996</v>
      </c>
      <c r="G143" s="80">
        <f t="shared" si="14"/>
        <v>20.282218559999997</v>
      </c>
      <c r="H143" s="81"/>
      <c r="I143" s="81"/>
      <c r="J143" s="81"/>
      <c r="K143" s="81"/>
      <c r="L143" s="82"/>
      <c r="M143" s="82"/>
      <c r="N143" s="82"/>
      <c r="O143" s="82"/>
    </row>
    <row r="144" spans="1:15" ht="17.25">
      <c r="A144" s="77" t="s">
        <v>149</v>
      </c>
      <c r="B144" s="78">
        <v>19.99638</v>
      </c>
      <c r="C144" s="79">
        <f t="shared" si="10"/>
        <v>20.1089596194</v>
      </c>
      <c r="D144" s="80">
        <f t="shared" si="11"/>
        <v>20.214340541999995</v>
      </c>
      <c r="E144" s="80">
        <f t="shared" si="12"/>
        <v>20.318321718</v>
      </c>
      <c r="F144" s="80">
        <f t="shared" si="13"/>
        <v>20.414304341999998</v>
      </c>
      <c r="G144" s="80">
        <f t="shared" si="14"/>
        <v>20.498289137999997</v>
      </c>
      <c r="H144" s="81"/>
      <c r="I144" s="81"/>
      <c r="J144" s="81"/>
      <c r="K144" s="81"/>
      <c r="L144" s="82"/>
      <c r="M144" s="82"/>
      <c r="N144" s="82"/>
      <c r="O144" s="82"/>
    </row>
    <row r="145" spans="1:15" ht="17.25">
      <c r="A145" s="77" t="s">
        <v>150</v>
      </c>
      <c r="B145" s="78">
        <v>20.20148</v>
      </c>
      <c r="C145" s="79">
        <f t="shared" si="10"/>
        <v>20.3152143324</v>
      </c>
      <c r="D145" s="80">
        <f t="shared" si="11"/>
        <v>20.421676131999998</v>
      </c>
      <c r="E145" s="80">
        <f t="shared" si="12"/>
        <v>20.526723828</v>
      </c>
      <c r="F145" s="80">
        <f t="shared" si="13"/>
        <v>20.623690932</v>
      </c>
      <c r="G145" s="80">
        <f t="shared" si="14"/>
        <v>20.708537147999998</v>
      </c>
      <c r="H145" s="81"/>
      <c r="I145" s="81"/>
      <c r="J145" s="81"/>
      <c r="K145" s="81"/>
      <c r="L145" s="82"/>
      <c r="M145" s="82"/>
      <c r="N145" s="82"/>
      <c r="O145" s="82"/>
    </row>
    <row r="146" spans="1:15" ht="17.25">
      <c r="A146" s="77" t="s">
        <v>151</v>
      </c>
      <c r="B146" s="89">
        <v>20.40084</v>
      </c>
      <c r="C146" s="90">
        <f t="shared" si="10"/>
        <v>20.5156967292</v>
      </c>
      <c r="D146" s="91">
        <f t="shared" si="11"/>
        <v>20.623209155999998</v>
      </c>
      <c r="E146" s="91">
        <f t="shared" si="12"/>
        <v>20.729293524</v>
      </c>
      <c r="F146" s="91">
        <f t="shared" si="13"/>
        <v>20.827217555999997</v>
      </c>
      <c r="G146" s="91">
        <f t="shared" si="14"/>
        <v>20.912901083999998</v>
      </c>
      <c r="H146" s="280" t="s">
        <v>757</v>
      </c>
      <c r="I146" s="282"/>
      <c r="J146" s="282"/>
      <c r="K146" s="81"/>
      <c r="L146" s="82"/>
      <c r="M146" s="82"/>
      <c r="N146" s="82"/>
      <c r="O146" s="82"/>
    </row>
    <row r="147" spans="1:15" ht="17.25">
      <c r="A147" s="77" t="s">
        <v>152</v>
      </c>
      <c r="B147" s="78">
        <v>20.59438</v>
      </c>
      <c r="C147" s="79">
        <f t="shared" si="10"/>
        <v>20.7103263594</v>
      </c>
      <c r="D147" s="80">
        <f t="shared" si="11"/>
        <v>20.818858742</v>
      </c>
      <c r="E147" s="80">
        <f t="shared" si="12"/>
        <v>20.925949518</v>
      </c>
      <c r="F147" s="80">
        <f t="shared" si="13"/>
        <v>21.024802542</v>
      </c>
      <c r="G147" s="80">
        <f t="shared" si="14"/>
        <v>21.111298937999997</v>
      </c>
      <c r="H147" s="81"/>
      <c r="I147" s="81"/>
      <c r="J147" s="81"/>
      <c r="K147" s="81"/>
      <c r="L147" s="82"/>
      <c r="M147" s="82"/>
      <c r="N147" s="82"/>
      <c r="O147" s="82"/>
    </row>
    <row r="148" spans="1:15" ht="17.25">
      <c r="A148" s="77" t="s">
        <v>153</v>
      </c>
      <c r="B148" s="78">
        <v>20.78205</v>
      </c>
      <c r="C148" s="79">
        <f t="shared" si="10"/>
        <v>20.899052941500003</v>
      </c>
      <c r="D148" s="80">
        <f t="shared" si="11"/>
        <v>21.008574345</v>
      </c>
      <c r="E148" s="80">
        <f t="shared" si="12"/>
        <v>21.116641005</v>
      </c>
      <c r="F148" s="80">
        <f t="shared" si="13"/>
        <v>21.216394845</v>
      </c>
      <c r="G148" s="80">
        <f t="shared" si="14"/>
        <v>21.303679455</v>
      </c>
      <c r="H148" s="81"/>
      <c r="I148" s="81"/>
      <c r="J148" s="81"/>
      <c r="K148" s="81"/>
      <c r="L148" s="82"/>
      <c r="M148" s="82"/>
      <c r="N148" s="82"/>
      <c r="O148" s="82"/>
    </row>
    <row r="149" spans="1:15" ht="17.25">
      <c r="A149" s="77" t="s">
        <v>154</v>
      </c>
      <c r="B149" s="78">
        <v>20.96377</v>
      </c>
      <c r="C149" s="79">
        <f t="shared" si="10"/>
        <v>21.0817960251</v>
      </c>
      <c r="D149" s="80">
        <f t="shared" si="11"/>
        <v>21.192275093</v>
      </c>
      <c r="E149" s="80">
        <f t="shared" si="12"/>
        <v>21.301286697000002</v>
      </c>
      <c r="F149" s="80">
        <f t="shared" si="13"/>
        <v>21.401912792999997</v>
      </c>
      <c r="G149" s="80">
        <f t="shared" si="14"/>
        <v>21.489960627</v>
      </c>
      <c r="H149" s="81"/>
      <c r="I149" s="81"/>
      <c r="J149" s="81"/>
      <c r="K149" s="81"/>
      <c r="L149" s="82"/>
      <c r="M149" s="82"/>
      <c r="N149" s="82"/>
      <c r="O149" s="82"/>
    </row>
    <row r="150" spans="1:15" ht="17.25">
      <c r="A150" s="77" t="s">
        <v>155</v>
      </c>
      <c r="B150" s="78">
        <v>21.13949</v>
      </c>
      <c r="C150" s="79">
        <f t="shared" si="10"/>
        <v>21.2585053287</v>
      </c>
      <c r="D150" s="80">
        <f t="shared" si="11"/>
        <v>21.369910441</v>
      </c>
      <c r="E150" s="80">
        <f t="shared" si="12"/>
        <v>21.479835789</v>
      </c>
      <c r="F150" s="80">
        <f t="shared" si="13"/>
        <v>21.581305340999997</v>
      </c>
      <c r="G150" s="80">
        <f t="shared" si="14"/>
        <v>21.670091198999998</v>
      </c>
      <c r="H150" s="81"/>
      <c r="I150" s="81"/>
      <c r="J150" s="81"/>
      <c r="K150" s="81"/>
      <c r="L150" s="82"/>
      <c r="M150" s="82"/>
      <c r="N150" s="82"/>
      <c r="O150" s="82"/>
    </row>
    <row r="151" spans="1:15" ht="17.25">
      <c r="A151" s="77" t="s">
        <v>156</v>
      </c>
      <c r="B151" s="78">
        <v>21.30915</v>
      </c>
      <c r="C151" s="79">
        <f t="shared" si="10"/>
        <v>21.4291205145</v>
      </c>
      <c r="D151" s="80">
        <f t="shared" si="11"/>
        <v>21.541419734999998</v>
      </c>
      <c r="E151" s="80">
        <f t="shared" si="12"/>
        <v>21.652227314999998</v>
      </c>
      <c r="F151" s="80">
        <f t="shared" si="13"/>
        <v>21.754511234999995</v>
      </c>
      <c r="G151" s="80">
        <f t="shared" si="14"/>
        <v>21.844009664999998</v>
      </c>
      <c r="H151" s="81"/>
      <c r="I151" s="81"/>
      <c r="J151" s="81"/>
      <c r="K151" s="81"/>
      <c r="L151" s="82"/>
      <c r="M151" s="82"/>
      <c r="N151" s="82"/>
      <c r="O151" s="82"/>
    </row>
    <row r="152" spans="1:15" ht="17.25">
      <c r="A152" s="77" t="s">
        <v>157</v>
      </c>
      <c r="B152" s="78">
        <v>21.47268</v>
      </c>
      <c r="C152" s="79">
        <f t="shared" si="10"/>
        <v>21.593571188400002</v>
      </c>
      <c r="D152" s="80">
        <f t="shared" si="11"/>
        <v>21.706732212</v>
      </c>
      <c r="E152" s="80">
        <f t="shared" si="12"/>
        <v>21.818390148</v>
      </c>
      <c r="F152" s="80">
        <f t="shared" si="13"/>
        <v>21.921459012</v>
      </c>
      <c r="G152" s="80">
        <f t="shared" si="14"/>
        <v>22.011644267999998</v>
      </c>
      <c r="H152" s="81"/>
      <c r="I152" s="81"/>
      <c r="J152" s="81"/>
      <c r="K152" s="81"/>
      <c r="L152" s="82"/>
      <c r="M152" s="82"/>
      <c r="N152" s="82"/>
      <c r="O152" s="82"/>
    </row>
    <row r="153" spans="1:15" ht="17.25">
      <c r="A153" s="77" t="s">
        <v>158</v>
      </c>
      <c r="B153" s="78">
        <v>21.63002</v>
      </c>
      <c r="C153" s="79">
        <f t="shared" si="10"/>
        <v>21.751797012599997</v>
      </c>
      <c r="D153" s="80">
        <f t="shared" si="11"/>
        <v>21.865787217999998</v>
      </c>
      <c r="E153" s="80">
        <f t="shared" si="12"/>
        <v>21.978263321999997</v>
      </c>
      <c r="F153" s="80">
        <f t="shared" si="13"/>
        <v>22.082087417999997</v>
      </c>
      <c r="G153" s="80">
        <f t="shared" si="14"/>
        <v>22.172933501999996</v>
      </c>
      <c r="H153" s="81"/>
      <c r="I153" s="81"/>
      <c r="J153" s="81"/>
      <c r="K153" s="81"/>
      <c r="L153" s="82"/>
      <c r="M153" s="82"/>
      <c r="N153" s="82"/>
      <c r="O153" s="82"/>
    </row>
    <row r="154" spans="1:15" ht="17.25">
      <c r="A154" s="77" t="s">
        <v>159</v>
      </c>
      <c r="B154" s="78">
        <v>21.78112</v>
      </c>
      <c r="C154" s="79">
        <f t="shared" si="10"/>
        <v>21.9037477056</v>
      </c>
      <c r="D154" s="80">
        <f t="shared" si="11"/>
        <v>22.018534208</v>
      </c>
      <c r="E154" s="80">
        <f t="shared" si="12"/>
        <v>22.131796032</v>
      </c>
      <c r="F154" s="80">
        <f t="shared" si="13"/>
        <v>22.236345408</v>
      </c>
      <c r="G154" s="80">
        <f t="shared" si="14"/>
        <v>22.327826112</v>
      </c>
      <c r="H154" s="81"/>
      <c r="I154" s="81"/>
      <c r="J154" s="81"/>
      <c r="K154" s="81"/>
      <c r="L154" s="82"/>
      <c r="M154" s="82"/>
      <c r="N154" s="82"/>
      <c r="O154" s="82"/>
    </row>
    <row r="155" spans="1:15" ht="17.25">
      <c r="A155" s="77" t="s">
        <v>160</v>
      </c>
      <c r="B155" s="78">
        <v>21.92593</v>
      </c>
      <c r="C155" s="79">
        <f t="shared" si="10"/>
        <v>22.0493729859</v>
      </c>
      <c r="D155" s="80">
        <f t="shared" si="11"/>
        <v>22.164922637</v>
      </c>
      <c r="E155" s="80">
        <f t="shared" si="12"/>
        <v>22.278937473000003</v>
      </c>
      <c r="F155" s="80">
        <f t="shared" si="13"/>
        <v>22.384181937</v>
      </c>
      <c r="G155" s="80">
        <f t="shared" si="14"/>
        <v>22.476270842999998</v>
      </c>
      <c r="H155" s="81"/>
      <c r="I155" s="81"/>
      <c r="J155" s="81"/>
      <c r="K155" s="81"/>
      <c r="L155" s="82"/>
      <c r="M155" s="82"/>
      <c r="N155" s="82"/>
      <c r="O155" s="82"/>
    </row>
    <row r="156" spans="1:15" ht="17.25">
      <c r="A156" s="77" t="s">
        <v>161</v>
      </c>
      <c r="B156" s="78">
        <v>22.06439</v>
      </c>
      <c r="C156" s="79">
        <f t="shared" si="10"/>
        <v>22.1886125157</v>
      </c>
      <c r="D156" s="80">
        <f t="shared" si="11"/>
        <v>22.304891850999997</v>
      </c>
      <c r="E156" s="80">
        <f t="shared" si="12"/>
        <v>22.419626679</v>
      </c>
      <c r="F156" s="80">
        <f t="shared" si="13"/>
        <v>22.525535750999996</v>
      </c>
      <c r="G156" s="80">
        <f t="shared" si="14"/>
        <v>22.618206189</v>
      </c>
      <c r="H156" s="81"/>
      <c r="I156" s="81"/>
      <c r="J156" s="81"/>
      <c r="K156" s="81"/>
      <c r="L156" s="82"/>
      <c r="M156" s="82"/>
      <c r="N156" s="82"/>
      <c r="O156" s="82"/>
    </row>
    <row r="157" spans="1:15" ht="17.25">
      <c r="A157" s="77" t="s">
        <v>162</v>
      </c>
      <c r="B157" s="78">
        <v>22.19645</v>
      </c>
      <c r="C157" s="79">
        <f t="shared" si="10"/>
        <v>22.3214160135</v>
      </c>
      <c r="D157" s="80">
        <f t="shared" si="11"/>
        <v>22.438391304999996</v>
      </c>
      <c r="E157" s="80">
        <f t="shared" si="12"/>
        <v>22.553812845</v>
      </c>
      <c r="F157" s="80">
        <f t="shared" si="13"/>
        <v>22.660355805</v>
      </c>
      <c r="G157" s="80">
        <f t="shared" si="14"/>
        <v>22.753580894999995</v>
      </c>
      <c r="H157" s="81"/>
      <c r="I157" s="81"/>
      <c r="J157" s="81"/>
      <c r="K157" s="81"/>
      <c r="L157" s="82"/>
      <c r="M157" s="82"/>
      <c r="N157" s="82"/>
      <c r="O157" s="82"/>
    </row>
    <row r="158" spans="1:15" ht="17.25">
      <c r="A158" s="77" t="s">
        <v>163</v>
      </c>
      <c r="B158" s="78">
        <v>22.32206</v>
      </c>
      <c r="C158" s="79">
        <f t="shared" si="10"/>
        <v>22.4477331978</v>
      </c>
      <c r="D158" s="80">
        <f t="shared" si="11"/>
        <v>22.565370454</v>
      </c>
      <c r="E158" s="80">
        <f t="shared" si="12"/>
        <v>22.681445166</v>
      </c>
      <c r="F158" s="80">
        <f t="shared" si="13"/>
        <v>22.788591053999998</v>
      </c>
      <c r="G158" s="80">
        <f t="shared" si="14"/>
        <v>22.882343705999997</v>
      </c>
      <c r="H158" s="81"/>
      <c r="I158" s="81"/>
      <c r="J158" s="81"/>
      <c r="K158" s="81"/>
      <c r="L158" s="82"/>
      <c r="M158" s="82"/>
      <c r="N158" s="82"/>
      <c r="O158" s="82"/>
    </row>
    <row r="159" spans="1:15" ht="17.25">
      <c r="A159" s="77" t="s">
        <v>164</v>
      </c>
      <c r="B159" s="78">
        <v>22.44117</v>
      </c>
      <c r="C159" s="79">
        <f t="shared" si="10"/>
        <v>22.5675137871</v>
      </c>
      <c r="D159" s="80">
        <f t="shared" si="11"/>
        <v>22.685778752999997</v>
      </c>
      <c r="E159" s="80">
        <f t="shared" si="12"/>
        <v>22.802472837</v>
      </c>
      <c r="F159" s="80">
        <f t="shared" si="13"/>
        <v>22.910190453</v>
      </c>
      <c r="G159" s="80">
        <f t="shared" si="14"/>
        <v>23.004443366999997</v>
      </c>
      <c r="H159" s="81"/>
      <c r="I159" s="81"/>
      <c r="J159" s="81"/>
      <c r="K159" s="81"/>
      <c r="L159" s="82"/>
      <c r="M159" s="82"/>
      <c r="N159" s="82"/>
      <c r="O159" s="82"/>
    </row>
    <row r="160" spans="1:15" ht="17.25">
      <c r="A160" s="77" t="s">
        <v>165</v>
      </c>
      <c r="B160" s="78">
        <v>22.55374</v>
      </c>
      <c r="C160" s="79">
        <f t="shared" si="10"/>
        <v>22.6807175562</v>
      </c>
      <c r="D160" s="80">
        <f t="shared" si="11"/>
        <v>22.799575766</v>
      </c>
      <c r="E160" s="80">
        <f t="shared" si="12"/>
        <v>22.916855214</v>
      </c>
      <c r="F160" s="80">
        <f t="shared" si="13"/>
        <v>23.025113166</v>
      </c>
      <c r="G160" s="80">
        <f t="shared" si="14"/>
        <v>23.119838874</v>
      </c>
      <c r="H160" s="81"/>
      <c r="I160" s="81"/>
      <c r="J160" s="81"/>
      <c r="K160" s="81"/>
      <c r="L160" s="82"/>
      <c r="M160" s="82"/>
      <c r="N160" s="82"/>
      <c r="O160" s="82"/>
    </row>
    <row r="161" spans="1:15" ht="17.25">
      <c r="A161" s="77" t="s">
        <v>166</v>
      </c>
      <c r="B161" s="78">
        <v>22.65972</v>
      </c>
      <c r="C161" s="79">
        <f t="shared" si="10"/>
        <v>22.7872942236</v>
      </c>
      <c r="D161" s="80">
        <f t="shared" si="11"/>
        <v>22.906710947999997</v>
      </c>
      <c r="E161" s="80">
        <f t="shared" si="12"/>
        <v>23.024541492</v>
      </c>
      <c r="F161" s="80">
        <f t="shared" si="13"/>
        <v>23.133308147999998</v>
      </c>
      <c r="G161" s="80">
        <f t="shared" si="14"/>
        <v>23.228478971999998</v>
      </c>
      <c r="H161" s="81"/>
      <c r="I161" s="81"/>
      <c r="J161" s="81"/>
      <c r="K161" s="81"/>
      <c r="L161" s="82"/>
      <c r="M161" s="82"/>
      <c r="N161" s="82"/>
      <c r="O161" s="82"/>
    </row>
    <row r="162" spans="1:15" ht="17.25">
      <c r="A162" s="77" t="s">
        <v>167</v>
      </c>
      <c r="B162" s="78">
        <v>22.75907</v>
      </c>
      <c r="C162" s="79">
        <f t="shared" si="10"/>
        <v>22.887203564100002</v>
      </c>
      <c r="D162" s="80">
        <f t="shared" si="11"/>
        <v>23.007143863</v>
      </c>
      <c r="E162" s="80">
        <f t="shared" si="12"/>
        <v>23.125491027000002</v>
      </c>
      <c r="F162" s="80">
        <f t="shared" si="13"/>
        <v>23.234734563</v>
      </c>
      <c r="G162" s="80">
        <f t="shared" si="14"/>
        <v>23.330322657</v>
      </c>
      <c r="H162" s="81"/>
      <c r="I162" s="81"/>
      <c r="J162" s="81"/>
      <c r="K162" s="81"/>
      <c r="L162" s="82"/>
      <c r="M162" s="82"/>
      <c r="N162" s="82"/>
      <c r="O162" s="82"/>
    </row>
    <row r="163" spans="1:15" ht="17.25">
      <c r="A163" s="77" t="s">
        <v>168</v>
      </c>
      <c r="B163" s="78">
        <v>22.85174</v>
      </c>
      <c r="C163" s="79">
        <f t="shared" si="10"/>
        <v>22.9803952962</v>
      </c>
      <c r="D163" s="80">
        <f t="shared" si="11"/>
        <v>23.100823965999997</v>
      </c>
      <c r="E163" s="80">
        <f t="shared" si="12"/>
        <v>23.219653014</v>
      </c>
      <c r="F163" s="80">
        <f t="shared" si="13"/>
        <v>23.329341365999998</v>
      </c>
      <c r="G163" s="80">
        <f t="shared" si="14"/>
        <v>23.425318673999996</v>
      </c>
      <c r="H163" s="81"/>
      <c r="I163" s="81"/>
      <c r="J163" s="81"/>
      <c r="K163" s="81"/>
      <c r="L163" s="82"/>
      <c r="M163" s="82"/>
      <c r="N163" s="82"/>
      <c r="O163" s="82"/>
    </row>
    <row r="164" spans="1:15" ht="17.25">
      <c r="A164" s="77" t="s">
        <v>169</v>
      </c>
      <c r="B164" s="78">
        <v>22.9377</v>
      </c>
      <c r="C164" s="79">
        <f t="shared" si="10"/>
        <v>23.066839251</v>
      </c>
      <c r="D164" s="80">
        <f t="shared" si="11"/>
        <v>23.187720929999998</v>
      </c>
      <c r="E164" s="80">
        <f t="shared" si="12"/>
        <v>23.30699697</v>
      </c>
      <c r="F164" s="80">
        <f t="shared" si="13"/>
        <v>23.417097929999997</v>
      </c>
      <c r="G164" s="80">
        <f t="shared" si="14"/>
        <v>23.513436269999996</v>
      </c>
      <c r="H164" s="81"/>
      <c r="I164" s="81"/>
      <c r="J164" s="81"/>
      <c r="K164" s="81"/>
      <c r="L164" s="82"/>
      <c r="M164" s="82"/>
      <c r="N164" s="82"/>
      <c r="O164" s="82"/>
    </row>
    <row r="165" spans="1:15" ht="17.25">
      <c r="A165" s="77" t="s">
        <v>170</v>
      </c>
      <c r="B165" s="78">
        <v>23.01692</v>
      </c>
      <c r="C165" s="79">
        <f t="shared" si="10"/>
        <v>23.146505259599998</v>
      </c>
      <c r="D165" s="80">
        <f t="shared" si="11"/>
        <v>23.267804427999998</v>
      </c>
      <c r="E165" s="80">
        <f t="shared" si="12"/>
        <v>23.387492412</v>
      </c>
      <c r="F165" s="80">
        <f t="shared" si="13"/>
        <v>23.497973627999997</v>
      </c>
      <c r="G165" s="80">
        <f t="shared" si="14"/>
        <v>23.594644691999996</v>
      </c>
      <c r="H165" s="81"/>
      <c r="I165" s="81"/>
      <c r="J165" s="81"/>
      <c r="K165" s="81"/>
      <c r="L165" s="82"/>
      <c r="M165" s="82"/>
      <c r="N165" s="82"/>
      <c r="O165" s="82"/>
    </row>
    <row r="166" spans="1:15" ht="17.25">
      <c r="A166" s="77" t="s">
        <v>171</v>
      </c>
      <c r="B166" s="78">
        <v>23.08937</v>
      </c>
      <c r="C166" s="79">
        <f t="shared" si="10"/>
        <v>23.219363153099998</v>
      </c>
      <c r="D166" s="80">
        <f t="shared" si="11"/>
        <v>23.341044132999997</v>
      </c>
      <c r="E166" s="80">
        <f t="shared" si="12"/>
        <v>23.461108857</v>
      </c>
      <c r="F166" s="80">
        <f t="shared" si="13"/>
        <v>23.571937832999996</v>
      </c>
      <c r="G166" s="80">
        <f t="shared" si="14"/>
        <v>23.668913186999998</v>
      </c>
      <c r="H166" s="81"/>
      <c r="I166" s="81"/>
      <c r="J166" s="81"/>
      <c r="K166" s="81"/>
      <c r="L166" s="82"/>
      <c r="M166" s="82"/>
      <c r="N166" s="82"/>
      <c r="O166" s="82"/>
    </row>
    <row r="167" spans="1:15" ht="17.25">
      <c r="A167" s="77" t="s">
        <v>172</v>
      </c>
      <c r="B167" s="78">
        <v>23.15502</v>
      </c>
      <c r="C167" s="79">
        <f t="shared" si="10"/>
        <v>23.2853827626</v>
      </c>
      <c r="D167" s="80">
        <f t="shared" si="11"/>
        <v>23.407409717999997</v>
      </c>
      <c r="E167" s="80">
        <f t="shared" si="12"/>
        <v>23.527815822</v>
      </c>
      <c r="F167" s="80">
        <f t="shared" si="13"/>
        <v>23.638959917999998</v>
      </c>
      <c r="G167" s="80">
        <f t="shared" si="14"/>
        <v>23.736211001999997</v>
      </c>
      <c r="H167" s="81"/>
      <c r="I167" s="81"/>
      <c r="J167" s="81"/>
      <c r="K167" s="81"/>
      <c r="L167" s="82"/>
      <c r="M167" s="82"/>
      <c r="N167" s="82"/>
      <c r="O167" s="82"/>
    </row>
    <row r="168" spans="1:15" ht="17.25">
      <c r="A168" s="77" t="s">
        <v>173</v>
      </c>
      <c r="B168" s="78">
        <v>23.21386</v>
      </c>
      <c r="C168" s="79">
        <f t="shared" si="10"/>
        <v>23.3445540318</v>
      </c>
      <c r="D168" s="80">
        <f t="shared" si="11"/>
        <v>23.466891074</v>
      </c>
      <c r="E168" s="80">
        <f t="shared" si="12"/>
        <v>23.587603146</v>
      </c>
      <c r="F168" s="80">
        <f t="shared" si="13"/>
        <v>23.699029674</v>
      </c>
      <c r="G168" s="80">
        <f t="shared" si="14"/>
        <v>23.796527886</v>
      </c>
      <c r="H168" s="81"/>
      <c r="I168" s="81"/>
      <c r="J168" s="81"/>
      <c r="K168" s="81"/>
      <c r="L168" s="82"/>
      <c r="M168" s="82"/>
      <c r="N168" s="82"/>
      <c r="O168" s="82"/>
    </row>
    <row r="169" spans="1:15" ht="17.25">
      <c r="A169" s="77" t="s">
        <v>174</v>
      </c>
      <c r="B169" s="78">
        <v>23.26587</v>
      </c>
      <c r="C169" s="79">
        <f t="shared" si="10"/>
        <v>23.3968568481</v>
      </c>
      <c r="D169" s="80">
        <f t="shared" si="11"/>
        <v>23.519467983</v>
      </c>
      <c r="E169" s="80">
        <f t="shared" si="12"/>
        <v>23.640450507</v>
      </c>
      <c r="F169" s="80">
        <f t="shared" si="13"/>
        <v>23.752126682999997</v>
      </c>
      <c r="G169" s="80">
        <f t="shared" si="14"/>
        <v>23.849843336999996</v>
      </c>
      <c r="H169" s="81"/>
      <c r="I169" s="81"/>
      <c r="J169" s="81"/>
      <c r="K169" s="81"/>
      <c r="L169" s="82"/>
      <c r="M169" s="82"/>
      <c r="N169" s="82"/>
      <c r="O169" s="82"/>
    </row>
    <row r="170" spans="1:15" ht="17.25">
      <c r="A170" s="77" t="s">
        <v>175</v>
      </c>
      <c r="B170" s="78">
        <v>23.31104</v>
      </c>
      <c r="C170" s="79">
        <f t="shared" si="10"/>
        <v>23.4422811552</v>
      </c>
      <c r="D170" s="80">
        <f t="shared" si="11"/>
        <v>23.565130335999996</v>
      </c>
      <c r="E170" s="80">
        <f t="shared" si="12"/>
        <v>23.686347744</v>
      </c>
      <c r="F170" s="80">
        <f t="shared" si="13"/>
        <v>23.798240735999997</v>
      </c>
      <c r="G170" s="80">
        <f t="shared" si="14"/>
        <v>23.896147103999997</v>
      </c>
      <c r="H170" s="81"/>
      <c r="I170" s="81"/>
      <c r="J170" s="81"/>
      <c r="K170" s="81"/>
      <c r="L170" s="82"/>
      <c r="M170" s="82"/>
      <c r="N170" s="82"/>
      <c r="O170" s="82"/>
    </row>
    <row r="171" spans="1:15" ht="17.25">
      <c r="A171" s="77" t="s">
        <v>176</v>
      </c>
      <c r="B171" s="78">
        <v>23.34935</v>
      </c>
      <c r="C171" s="79">
        <f t="shared" si="10"/>
        <v>23.4808068405</v>
      </c>
      <c r="D171" s="80">
        <f t="shared" si="11"/>
        <v>23.603857915</v>
      </c>
      <c r="E171" s="80">
        <f t="shared" si="12"/>
        <v>23.725274535</v>
      </c>
      <c r="F171" s="80">
        <f t="shared" si="13"/>
        <v>23.837351415</v>
      </c>
      <c r="G171" s="80">
        <f t="shared" si="14"/>
        <v>23.935418685</v>
      </c>
      <c r="H171" s="81"/>
      <c r="I171" s="81"/>
      <c r="J171" s="81"/>
      <c r="K171" s="81"/>
      <c r="L171" s="82"/>
      <c r="M171" s="82"/>
      <c r="N171" s="82"/>
      <c r="O171" s="82"/>
    </row>
    <row r="172" spans="1:15" ht="17.25">
      <c r="A172" s="77" t="s">
        <v>177</v>
      </c>
      <c r="B172" s="78">
        <v>23.3808</v>
      </c>
      <c r="C172" s="79">
        <f t="shared" si="10"/>
        <v>23.512433904</v>
      </c>
      <c r="D172" s="80">
        <f t="shared" si="11"/>
        <v>23.635650719999997</v>
      </c>
      <c r="E172" s="80">
        <f t="shared" si="12"/>
        <v>23.75723088</v>
      </c>
      <c r="F172" s="80">
        <f t="shared" si="13"/>
        <v>23.869458719999997</v>
      </c>
      <c r="G172" s="80">
        <f t="shared" si="14"/>
        <v>23.96765808</v>
      </c>
      <c r="H172" s="81"/>
      <c r="I172" s="81"/>
      <c r="J172" s="81"/>
      <c r="K172" s="81"/>
      <c r="L172" s="82"/>
      <c r="M172" s="82"/>
      <c r="N172" s="82"/>
      <c r="O172" s="82"/>
    </row>
    <row r="173" spans="1:15" ht="17.25">
      <c r="A173" s="77" t="s">
        <v>178</v>
      </c>
      <c r="B173" s="78">
        <v>23.40537</v>
      </c>
      <c r="C173" s="79">
        <f t="shared" si="10"/>
        <v>23.537142233100003</v>
      </c>
      <c r="D173" s="80">
        <f t="shared" si="11"/>
        <v>23.660488533</v>
      </c>
      <c r="E173" s="80">
        <f t="shared" si="12"/>
        <v>23.782196457</v>
      </c>
      <c r="F173" s="80">
        <f t="shared" si="13"/>
        <v>23.894542233</v>
      </c>
      <c r="G173" s="80">
        <f t="shared" si="14"/>
        <v>23.992844787</v>
      </c>
      <c r="H173" s="81"/>
      <c r="I173" s="81"/>
      <c r="J173" s="81"/>
      <c r="K173" s="81"/>
      <c r="L173" s="82"/>
      <c r="M173" s="82"/>
      <c r="N173" s="82"/>
      <c r="O173" s="82"/>
    </row>
    <row r="174" spans="1:15" ht="17.25">
      <c r="A174" s="77" t="s">
        <v>179</v>
      </c>
      <c r="B174" s="78">
        <v>23.42307</v>
      </c>
      <c r="C174" s="79">
        <f t="shared" si="10"/>
        <v>23.5549418841</v>
      </c>
      <c r="D174" s="80">
        <f t="shared" si="11"/>
        <v>23.678381462999997</v>
      </c>
      <c r="E174" s="80">
        <f t="shared" si="12"/>
        <v>23.800181427</v>
      </c>
      <c r="F174" s="80">
        <f t="shared" si="13"/>
        <v>23.912612163</v>
      </c>
      <c r="G174" s="80">
        <f t="shared" si="14"/>
        <v>24.010989056999996</v>
      </c>
      <c r="H174" s="81"/>
      <c r="I174" s="81"/>
      <c r="J174" s="81"/>
      <c r="K174" s="81"/>
      <c r="L174" s="82"/>
      <c r="M174" s="82"/>
      <c r="N174" s="82"/>
      <c r="O174" s="82"/>
    </row>
    <row r="175" spans="1:15" ht="17.25">
      <c r="A175" s="77" t="s">
        <v>180</v>
      </c>
      <c r="B175" s="78">
        <v>23.43389</v>
      </c>
      <c r="C175" s="79">
        <f t="shared" si="10"/>
        <v>23.5658228007</v>
      </c>
      <c r="D175" s="80">
        <f t="shared" si="11"/>
        <v>23.689319401</v>
      </c>
      <c r="E175" s="80">
        <f t="shared" si="12"/>
        <v>23.811175629</v>
      </c>
      <c r="F175" s="80">
        <f t="shared" si="13"/>
        <v>23.923658301</v>
      </c>
      <c r="G175" s="80">
        <f t="shared" si="14"/>
        <v>24.022080639</v>
      </c>
      <c r="H175" s="81"/>
      <c r="I175" s="81"/>
      <c r="J175" s="81"/>
      <c r="K175" s="81"/>
      <c r="L175" s="82"/>
      <c r="M175" s="82"/>
      <c r="N175" s="82"/>
      <c r="O175" s="82"/>
    </row>
    <row r="176" spans="1:15" ht="17.25">
      <c r="A176" s="77" t="s">
        <v>181</v>
      </c>
      <c r="B176" s="89">
        <v>23.43783</v>
      </c>
      <c r="C176" s="90">
        <f t="shared" si="10"/>
        <v>23.569784982900003</v>
      </c>
      <c r="D176" s="91">
        <f t="shared" si="11"/>
        <v>23.693302347</v>
      </c>
      <c r="E176" s="91">
        <f t="shared" si="12"/>
        <v>23.815179063000002</v>
      </c>
      <c r="F176" s="91">
        <f t="shared" si="13"/>
        <v>23.927680647</v>
      </c>
      <c r="G176" s="91">
        <f t="shared" si="14"/>
        <v>24.026119533</v>
      </c>
      <c r="H176" s="280" t="s">
        <v>759</v>
      </c>
      <c r="I176" s="282"/>
      <c r="J176" s="282"/>
      <c r="K176" s="81"/>
      <c r="L176" s="82"/>
      <c r="M176" s="82"/>
      <c r="N176" s="82"/>
      <c r="O176" s="82"/>
    </row>
    <row r="177" spans="1:15" ht="17.25">
      <c r="A177" s="77" t="s">
        <v>182</v>
      </c>
      <c r="B177" s="89">
        <v>23.43488</v>
      </c>
      <c r="C177" s="90">
        <f t="shared" si="10"/>
        <v>23.5668183744</v>
      </c>
      <c r="D177" s="91">
        <f t="shared" si="11"/>
        <v>23.690320191999998</v>
      </c>
      <c r="E177" s="91">
        <f t="shared" si="12"/>
        <v>23.812181568</v>
      </c>
      <c r="F177" s="91">
        <f t="shared" si="13"/>
        <v>23.924668991999997</v>
      </c>
      <c r="G177" s="91">
        <f t="shared" si="14"/>
        <v>24.023095487999996</v>
      </c>
      <c r="H177" s="282"/>
      <c r="I177" s="282"/>
      <c r="J177" s="282"/>
      <c r="K177" s="81"/>
      <c r="L177" s="82"/>
      <c r="M177" s="82"/>
      <c r="N177" s="82"/>
      <c r="O177" s="82"/>
    </row>
    <row r="178" spans="1:15" ht="17.25">
      <c r="A178" s="77" t="s">
        <v>183</v>
      </c>
      <c r="B178" s="78">
        <v>23.42505</v>
      </c>
      <c r="C178" s="79">
        <f t="shared" si="10"/>
        <v>23.556933031499998</v>
      </c>
      <c r="D178" s="80">
        <f t="shared" si="11"/>
        <v>23.680383044999996</v>
      </c>
      <c r="E178" s="80">
        <f t="shared" si="12"/>
        <v>23.802193305</v>
      </c>
      <c r="F178" s="80">
        <f t="shared" si="13"/>
        <v>23.914633544999997</v>
      </c>
      <c r="G178" s="80">
        <f t="shared" si="14"/>
        <v>24.013018754999997</v>
      </c>
      <c r="H178" s="81"/>
      <c r="I178" s="81"/>
      <c r="J178" s="81"/>
      <c r="K178" s="81"/>
      <c r="L178" s="82"/>
      <c r="M178" s="82"/>
      <c r="N178" s="82"/>
      <c r="O178" s="82"/>
    </row>
    <row r="179" spans="1:15" ht="17.25">
      <c r="A179" s="77" t="s">
        <v>184</v>
      </c>
      <c r="B179" s="78">
        <v>23.40835</v>
      </c>
      <c r="C179" s="79">
        <f t="shared" si="10"/>
        <v>23.5401390105</v>
      </c>
      <c r="D179" s="80">
        <f t="shared" si="11"/>
        <v>23.663501014999998</v>
      </c>
      <c r="E179" s="80">
        <f t="shared" si="12"/>
        <v>23.785224435</v>
      </c>
      <c r="F179" s="80">
        <f t="shared" si="13"/>
        <v>23.897584515</v>
      </c>
      <c r="G179" s="80">
        <f t="shared" si="14"/>
        <v>23.995899584999997</v>
      </c>
      <c r="H179" s="81"/>
      <c r="I179" s="81"/>
      <c r="J179" s="81"/>
      <c r="K179" s="81"/>
      <c r="L179" s="82"/>
      <c r="M179" s="82"/>
      <c r="N179" s="82"/>
      <c r="O179" s="82"/>
    </row>
    <row r="180" spans="1:15" ht="17.25">
      <c r="A180" s="77" t="s">
        <v>185</v>
      </c>
      <c r="B180" s="78">
        <v>23.38479</v>
      </c>
      <c r="C180" s="79">
        <f t="shared" si="10"/>
        <v>23.5164463677</v>
      </c>
      <c r="D180" s="80">
        <f t="shared" si="11"/>
        <v>23.639684210999995</v>
      </c>
      <c r="E180" s="80">
        <f t="shared" si="12"/>
        <v>23.761285119</v>
      </c>
      <c r="F180" s="80">
        <f t="shared" si="13"/>
        <v>23.873532110999996</v>
      </c>
      <c r="G180" s="80">
        <f t="shared" si="14"/>
        <v>23.971748228999996</v>
      </c>
      <c r="H180" s="81"/>
      <c r="I180" s="81"/>
      <c r="J180" s="81"/>
      <c r="K180" s="81"/>
      <c r="L180" s="82"/>
      <c r="M180" s="82"/>
      <c r="N180" s="82"/>
      <c r="O180" s="82"/>
    </row>
    <row r="181" spans="1:15" ht="17.25">
      <c r="A181" s="77" t="s">
        <v>186</v>
      </c>
      <c r="B181" s="78">
        <v>23.35436</v>
      </c>
      <c r="C181" s="79">
        <f t="shared" si="10"/>
        <v>23.4858450468</v>
      </c>
      <c r="D181" s="80">
        <f t="shared" si="11"/>
        <v>23.608922523999997</v>
      </c>
      <c r="E181" s="80">
        <f t="shared" si="12"/>
        <v>23.730365196</v>
      </c>
      <c r="F181" s="80">
        <f t="shared" si="13"/>
        <v>23.842466123999998</v>
      </c>
      <c r="G181" s="80">
        <f t="shared" si="14"/>
        <v>23.940554435999996</v>
      </c>
      <c r="H181" s="81"/>
      <c r="I181" s="81"/>
      <c r="J181" s="81"/>
      <c r="K181" s="81"/>
      <c r="L181" s="82"/>
      <c r="M181" s="82"/>
      <c r="N181" s="82"/>
      <c r="O181" s="82"/>
    </row>
    <row r="182" spans="1:15" ht="17.25">
      <c r="A182" s="77" t="s">
        <v>187</v>
      </c>
      <c r="B182" s="78">
        <v>23.3171</v>
      </c>
      <c r="C182" s="79">
        <f t="shared" si="10"/>
        <v>23.448375273</v>
      </c>
      <c r="D182" s="80">
        <f t="shared" si="11"/>
        <v>23.57125639</v>
      </c>
      <c r="E182" s="80">
        <f t="shared" si="12"/>
        <v>23.69250531</v>
      </c>
      <c r="F182" s="80">
        <f t="shared" si="13"/>
        <v>23.804427389999997</v>
      </c>
      <c r="G182" s="80">
        <f t="shared" si="14"/>
        <v>23.902359209999997</v>
      </c>
      <c r="H182" s="81"/>
      <c r="I182" s="81"/>
      <c r="J182" s="81"/>
      <c r="K182" s="81"/>
      <c r="L182" s="82"/>
      <c r="M182" s="82"/>
      <c r="N182" s="82"/>
      <c r="O182" s="82"/>
    </row>
    <row r="183" spans="1:15" ht="17.25">
      <c r="A183" s="77" t="s">
        <v>188</v>
      </c>
      <c r="B183" s="78">
        <v>23.273</v>
      </c>
      <c r="C183" s="79">
        <f t="shared" si="10"/>
        <v>23.404026990000002</v>
      </c>
      <c r="D183" s="80">
        <f t="shared" si="11"/>
        <v>23.5266757</v>
      </c>
      <c r="E183" s="80">
        <f t="shared" si="12"/>
        <v>23.6476953</v>
      </c>
      <c r="F183" s="80">
        <f t="shared" si="13"/>
        <v>23.7594057</v>
      </c>
      <c r="G183" s="80">
        <f t="shared" si="14"/>
        <v>23.857152299999996</v>
      </c>
      <c r="H183" s="81"/>
      <c r="I183" s="81"/>
      <c r="J183" s="81"/>
      <c r="K183" s="81"/>
      <c r="L183" s="82"/>
      <c r="M183" s="82"/>
      <c r="N183" s="82"/>
      <c r="O183" s="82"/>
    </row>
    <row r="184" spans="1:15" ht="17.25">
      <c r="A184" s="77" t="s">
        <v>189</v>
      </c>
      <c r="B184" s="78">
        <v>23.2221</v>
      </c>
      <c r="C184" s="79">
        <f t="shared" si="10"/>
        <v>23.352840423</v>
      </c>
      <c r="D184" s="80">
        <f t="shared" si="11"/>
        <v>23.47522089</v>
      </c>
      <c r="E184" s="80">
        <f t="shared" si="12"/>
        <v>23.595975810000002</v>
      </c>
      <c r="F184" s="80">
        <f t="shared" si="13"/>
        <v>23.70744189</v>
      </c>
      <c r="G184" s="80">
        <f t="shared" si="14"/>
        <v>23.80497471</v>
      </c>
      <c r="H184" s="81"/>
      <c r="I184" s="81"/>
      <c r="J184" s="81"/>
      <c r="K184" s="81"/>
      <c r="L184" s="82"/>
      <c r="M184" s="82"/>
      <c r="N184" s="82"/>
      <c r="O184" s="82"/>
    </row>
    <row r="185" spans="1:15" ht="17.25">
      <c r="A185" s="77" t="s">
        <v>190</v>
      </c>
      <c r="B185" s="78">
        <v>23.16442</v>
      </c>
      <c r="C185" s="79">
        <f t="shared" si="10"/>
        <v>23.2948356846</v>
      </c>
      <c r="D185" s="80">
        <f t="shared" si="11"/>
        <v>23.416912177999997</v>
      </c>
      <c r="E185" s="80">
        <f t="shared" si="12"/>
        <v>23.537367162</v>
      </c>
      <c r="F185" s="80">
        <f t="shared" si="13"/>
        <v>23.648556378</v>
      </c>
      <c r="G185" s="80">
        <f t="shared" si="14"/>
        <v>23.745846941999996</v>
      </c>
      <c r="H185" s="81"/>
      <c r="I185" s="81"/>
      <c r="J185" s="81"/>
      <c r="K185" s="81"/>
      <c r="L185" s="82"/>
      <c r="M185" s="82"/>
      <c r="N185" s="82"/>
      <c r="O185" s="82"/>
    </row>
    <row r="186" spans="1:15" ht="17.25">
      <c r="A186" s="77" t="s">
        <v>191</v>
      </c>
      <c r="B186" s="78">
        <v>23.09998</v>
      </c>
      <c r="C186" s="79">
        <f t="shared" si="10"/>
        <v>23.2300328874</v>
      </c>
      <c r="D186" s="80">
        <f t="shared" si="11"/>
        <v>23.351769781999998</v>
      </c>
      <c r="E186" s="80">
        <f t="shared" si="12"/>
        <v>23.471889678</v>
      </c>
      <c r="F186" s="80">
        <f t="shared" si="13"/>
        <v>23.582769581999997</v>
      </c>
      <c r="G186" s="80">
        <f t="shared" si="14"/>
        <v>23.679789497999995</v>
      </c>
      <c r="H186" s="81"/>
      <c r="I186" s="81"/>
      <c r="J186" s="81"/>
      <c r="K186" s="81"/>
      <c r="L186" s="82"/>
      <c r="M186" s="82"/>
      <c r="N186" s="82"/>
      <c r="O186" s="82"/>
    </row>
    <row r="187" spans="1:15" ht="17.25">
      <c r="A187" s="77" t="s">
        <v>192</v>
      </c>
      <c r="B187" s="78">
        <v>23.02881</v>
      </c>
      <c r="C187" s="79">
        <f t="shared" si="10"/>
        <v>23.1584622003</v>
      </c>
      <c r="D187" s="80">
        <f t="shared" si="11"/>
        <v>23.279824028999997</v>
      </c>
      <c r="E187" s="80">
        <f t="shared" si="12"/>
        <v>23.399573841</v>
      </c>
      <c r="F187" s="80">
        <f t="shared" si="13"/>
        <v>23.510112129</v>
      </c>
      <c r="G187" s="80">
        <f t="shared" si="14"/>
        <v>23.606833131</v>
      </c>
      <c r="H187" s="81"/>
      <c r="I187" s="81"/>
      <c r="J187" s="81"/>
      <c r="K187" s="81"/>
      <c r="L187" s="82"/>
      <c r="M187" s="82"/>
      <c r="N187" s="82"/>
      <c r="O187" s="82"/>
    </row>
    <row r="188" spans="1:15" ht="17.25">
      <c r="A188" s="77" t="s">
        <v>193</v>
      </c>
      <c r="B188" s="78">
        <v>22.95095</v>
      </c>
      <c r="C188" s="79">
        <f t="shared" si="10"/>
        <v>23.0801638485</v>
      </c>
      <c r="D188" s="80">
        <f t="shared" si="11"/>
        <v>23.201115354999995</v>
      </c>
      <c r="E188" s="80">
        <f t="shared" si="12"/>
        <v>23.320460295</v>
      </c>
      <c r="F188" s="80">
        <f t="shared" si="13"/>
        <v>23.430624854999998</v>
      </c>
      <c r="G188" s="80">
        <f t="shared" si="14"/>
        <v>23.527018844999997</v>
      </c>
      <c r="H188" s="81"/>
      <c r="I188" s="81"/>
      <c r="J188" s="81"/>
      <c r="K188" s="81"/>
      <c r="L188" s="82"/>
      <c r="M188" s="82"/>
      <c r="N188" s="82"/>
      <c r="O188" s="82"/>
    </row>
    <row r="189" spans="1:15" ht="17.25">
      <c r="A189" s="77" t="s">
        <v>194</v>
      </c>
      <c r="B189" s="78">
        <v>22.86642</v>
      </c>
      <c r="C189" s="79">
        <f t="shared" si="10"/>
        <v>22.995157944600003</v>
      </c>
      <c r="D189" s="80">
        <f t="shared" si="11"/>
        <v>23.115663978</v>
      </c>
      <c r="E189" s="80">
        <f t="shared" si="12"/>
        <v>23.234569362000002</v>
      </c>
      <c r="F189" s="80">
        <f t="shared" si="13"/>
        <v>23.344328178</v>
      </c>
      <c r="G189" s="80">
        <f t="shared" si="14"/>
        <v>23.440367142</v>
      </c>
      <c r="H189" s="81"/>
      <c r="I189" s="81"/>
      <c r="J189" s="81"/>
      <c r="K189" s="81"/>
      <c r="L189" s="82"/>
      <c r="M189" s="82"/>
      <c r="N189" s="82"/>
      <c r="O189" s="82"/>
    </row>
    <row r="190" spans="1:15" ht="17.25">
      <c r="A190" s="77" t="s">
        <v>195</v>
      </c>
      <c r="B190" s="78">
        <v>22.77526</v>
      </c>
      <c r="C190" s="79">
        <f t="shared" si="10"/>
        <v>22.9034847138</v>
      </c>
      <c r="D190" s="80">
        <f t="shared" si="11"/>
        <v>23.023510333999997</v>
      </c>
      <c r="E190" s="80">
        <f t="shared" si="12"/>
        <v>23.141941686</v>
      </c>
      <c r="F190" s="80">
        <f t="shared" si="13"/>
        <v>23.251262933999996</v>
      </c>
      <c r="G190" s="80">
        <f t="shared" si="14"/>
        <v>23.346919026</v>
      </c>
      <c r="H190" s="81"/>
      <c r="I190" s="81"/>
      <c r="J190" s="81"/>
      <c r="K190" s="81"/>
      <c r="L190" s="82"/>
      <c r="M190" s="82"/>
      <c r="N190" s="82"/>
      <c r="O190" s="82"/>
    </row>
    <row r="191" spans="1:15" ht="17.25">
      <c r="A191" s="77" t="s">
        <v>196</v>
      </c>
      <c r="B191" s="78">
        <v>22.6775</v>
      </c>
      <c r="C191" s="79">
        <f t="shared" si="10"/>
        <v>22.805174325</v>
      </c>
      <c r="D191" s="80">
        <f t="shared" si="11"/>
        <v>22.924684749999997</v>
      </c>
      <c r="E191" s="80">
        <f t="shared" si="12"/>
        <v>23.04260775</v>
      </c>
      <c r="F191" s="80">
        <f t="shared" si="13"/>
        <v>23.151459749999997</v>
      </c>
      <c r="G191" s="80">
        <f t="shared" si="14"/>
        <v>23.246705249999994</v>
      </c>
      <c r="H191" s="81"/>
      <c r="I191" s="81"/>
      <c r="J191" s="81"/>
      <c r="K191" s="81"/>
      <c r="L191" s="82"/>
      <c r="M191" s="82"/>
      <c r="N191" s="82"/>
      <c r="O191" s="82"/>
    </row>
    <row r="192" spans="1:15" ht="17.25">
      <c r="A192" s="77" t="s">
        <v>197</v>
      </c>
      <c r="B192" s="78">
        <v>22.57318</v>
      </c>
      <c r="C192" s="79">
        <f t="shared" si="10"/>
        <v>22.7002670034</v>
      </c>
      <c r="D192" s="80">
        <f t="shared" si="11"/>
        <v>22.819227662</v>
      </c>
      <c r="E192" s="80">
        <f t="shared" si="12"/>
        <v>22.936608198000002</v>
      </c>
      <c r="F192" s="80">
        <f t="shared" si="13"/>
        <v>23.044959461999998</v>
      </c>
      <c r="G192" s="80">
        <f t="shared" si="14"/>
        <v>23.139766818</v>
      </c>
      <c r="H192" s="81"/>
      <c r="I192" s="81"/>
      <c r="J192" s="81"/>
      <c r="K192" s="81"/>
      <c r="L192" s="82"/>
      <c r="M192" s="82"/>
      <c r="N192" s="82"/>
      <c r="O192" s="82"/>
    </row>
    <row r="193" spans="1:15" ht="17.25">
      <c r="A193" s="77" t="s">
        <v>198</v>
      </c>
      <c r="B193" s="78">
        <v>22.46234</v>
      </c>
      <c r="C193" s="79">
        <f t="shared" si="10"/>
        <v>22.5888029742</v>
      </c>
      <c r="D193" s="80">
        <f t="shared" si="11"/>
        <v>22.707179506</v>
      </c>
      <c r="E193" s="80">
        <f t="shared" si="12"/>
        <v>22.823983674</v>
      </c>
      <c r="F193" s="80">
        <f t="shared" si="13"/>
        <v>22.931802905999998</v>
      </c>
      <c r="G193" s="80">
        <f t="shared" si="14"/>
        <v>23.026144734</v>
      </c>
      <c r="H193" s="81"/>
      <c r="I193" s="81"/>
      <c r="J193" s="81"/>
      <c r="K193" s="81"/>
      <c r="L193" s="82"/>
      <c r="M193" s="82"/>
      <c r="N193" s="82"/>
      <c r="O193" s="82"/>
    </row>
    <row r="194" spans="1:15" ht="17.25">
      <c r="A194" s="77" t="s">
        <v>199</v>
      </c>
      <c r="B194" s="78">
        <v>22.34502</v>
      </c>
      <c r="C194" s="79">
        <f t="shared" si="10"/>
        <v>22.4708224626</v>
      </c>
      <c r="D194" s="80">
        <f t="shared" si="11"/>
        <v>22.588580718</v>
      </c>
      <c r="E194" s="80">
        <f t="shared" si="12"/>
        <v>22.704774822</v>
      </c>
      <c r="F194" s="80">
        <f t="shared" si="13"/>
        <v>22.812030918</v>
      </c>
      <c r="G194" s="80">
        <f t="shared" si="14"/>
        <v>22.905880002</v>
      </c>
      <c r="H194" s="81"/>
      <c r="I194" s="81"/>
      <c r="J194" s="81"/>
      <c r="K194" s="81"/>
      <c r="L194" s="82"/>
      <c r="M194" s="82"/>
      <c r="N194" s="82"/>
      <c r="O194" s="82"/>
    </row>
    <row r="195" spans="1:15" ht="17.25">
      <c r="A195" s="77" t="s">
        <v>200</v>
      </c>
      <c r="B195" s="78">
        <v>22.22129</v>
      </c>
      <c r="C195" s="79">
        <f t="shared" si="10"/>
        <v>22.3463958627</v>
      </c>
      <c r="D195" s="80">
        <f t="shared" si="11"/>
        <v>22.463502060999996</v>
      </c>
      <c r="E195" s="80">
        <f t="shared" si="12"/>
        <v>22.579052769</v>
      </c>
      <c r="F195" s="80">
        <f t="shared" si="13"/>
        <v>22.685714961</v>
      </c>
      <c r="G195" s="80">
        <f t="shared" si="14"/>
        <v>22.779044379</v>
      </c>
      <c r="H195" s="81"/>
      <c r="I195" s="81"/>
      <c r="J195" s="81"/>
      <c r="K195" s="81"/>
      <c r="L195" s="82"/>
      <c r="M195" s="82"/>
      <c r="N195" s="82"/>
      <c r="O195" s="82"/>
    </row>
    <row r="196" spans="1:15" ht="17.25">
      <c r="A196" s="77" t="s">
        <v>201</v>
      </c>
      <c r="B196" s="78">
        <v>22.09118</v>
      </c>
      <c r="C196" s="79">
        <f t="shared" si="10"/>
        <v>22.215553343400003</v>
      </c>
      <c r="D196" s="80">
        <f t="shared" si="11"/>
        <v>22.331973861999998</v>
      </c>
      <c r="E196" s="80">
        <f t="shared" si="12"/>
        <v>22.446847998000003</v>
      </c>
      <c r="F196" s="80">
        <f t="shared" si="13"/>
        <v>22.552885662</v>
      </c>
      <c r="G196" s="80">
        <f t="shared" si="14"/>
        <v>22.645668618</v>
      </c>
      <c r="H196" s="81"/>
      <c r="I196" s="81"/>
      <c r="J196" s="81"/>
      <c r="K196" s="81"/>
      <c r="L196" s="82"/>
      <c r="M196" s="82"/>
      <c r="N196" s="82"/>
      <c r="O196" s="82"/>
    </row>
    <row r="197" spans="1:15" ht="17.25">
      <c r="A197" s="77" t="s">
        <v>202</v>
      </c>
      <c r="B197" s="78">
        <v>21.95474</v>
      </c>
      <c r="C197" s="79">
        <f aca="true" t="shared" si="15" ref="C197:C260">B197*1.00563</f>
        <v>22.0783451862</v>
      </c>
      <c r="D197" s="80">
        <f aca="true" t="shared" si="16" ref="D197:D260">B197*1.0109</f>
        <v>22.194046666</v>
      </c>
      <c r="E197" s="80">
        <f aca="true" t="shared" si="17" ref="E197:E260">B197*1.0161</f>
        <v>22.308211314</v>
      </c>
      <c r="F197" s="80">
        <f aca="true" t="shared" si="18" ref="F197:F260">B197*1.0209</f>
        <v>22.413594065999998</v>
      </c>
      <c r="G197" s="80">
        <f aca="true" t="shared" si="19" ref="G197:G260">B197*1.0251</f>
        <v>22.505803974</v>
      </c>
      <c r="H197" s="81"/>
      <c r="I197" s="81"/>
      <c r="J197" s="81"/>
      <c r="K197" s="81"/>
      <c r="L197" s="82"/>
      <c r="M197" s="82"/>
      <c r="N197" s="82"/>
      <c r="O197" s="82"/>
    </row>
    <row r="198" spans="1:15" ht="17.25">
      <c r="A198" s="77" t="s">
        <v>203</v>
      </c>
      <c r="B198" s="78">
        <v>21.81205</v>
      </c>
      <c r="C198" s="79">
        <f t="shared" si="15"/>
        <v>21.9348518415</v>
      </c>
      <c r="D198" s="80">
        <f t="shared" si="16"/>
        <v>22.049801345</v>
      </c>
      <c r="E198" s="80">
        <f t="shared" si="17"/>
        <v>22.163224005</v>
      </c>
      <c r="F198" s="80">
        <f t="shared" si="18"/>
        <v>22.267921844999996</v>
      </c>
      <c r="G198" s="80">
        <f t="shared" si="19"/>
        <v>22.359532454999997</v>
      </c>
      <c r="H198" s="81"/>
      <c r="I198" s="81"/>
      <c r="J198" s="81"/>
      <c r="K198" s="81"/>
      <c r="L198" s="82"/>
      <c r="M198" s="82"/>
      <c r="N198" s="82"/>
      <c r="O198" s="82"/>
    </row>
    <row r="199" spans="1:15" ht="17.25">
      <c r="A199" s="77" t="s">
        <v>204</v>
      </c>
      <c r="B199" s="78">
        <v>21.66314</v>
      </c>
      <c r="C199" s="79">
        <f t="shared" si="15"/>
        <v>21.7851034782</v>
      </c>
      <c r="D199" s="80">
        <f t="shared" si="16"/>
        <v>21.899268225999997</v>
      </c>
      <c r="E199" s="80">
        <f t="shared" si="17"/>
        <v>22.011916554</v>
      </c>
      <c r="F199" s="80">
        <f t="shared" si="18"/>
        <v>22.115899625999997</v>
      </c>
      <c r="G199" s="80">
        <f t="shared" si="19"/>
        <v>22.206884813999995</v>
      </c>
      <c r="H199" s="81"/>
      <c r="I199" s="81"/>
      <c r="J199" s="81"/>
      <c r="K199" s="81"/>
      <c r="L199" s="82"/>
      <c r="M199" s="82"/>
      <c r="N199" s="82"/>
      <c r="O199" s="82"/>
    </row>
    <row r="200" spans="1:15" ht="17.25">
      <c r="A200" s="77" t="s">
        <v>205</v>
      </c>
      <c r="B200" s="78">
        <v>21.50809</v>
      </c>
      <c r="C200" s="79">
        <f t="shared" si="15"/>
        <v>21.6291805467</v>
      </c>
      <c r="D200" s="80">
        <f t="shared" si="16"/>
        <v>21.742528180999997</v>
      </c>
      <c r="E200" s="80">
        <f t="shared" si="17"/>
        <v>21.854370249</v>
      </c>
      <c r="F200" s="80">
        <f t="shared" si="18"/>
        <v>21.957609080999998</v>
      </c>
      <c r="G200" s="80">
        <f t="shared" si="19"/>
        <v>22.047943058999998</v>
      </c>
      <c r="H200" s="81"/>
      <c r="I200" s="81"/>
      <c r="J200" s="81"/>
      <c r="K200" s="81"/>
      <c r="L200" s="82"/>
      <c r="M200" s="82"/>
      <c r="N200" s="82"/>
      <c r="O200" s="82"/>
    </row>
    <row r="201" spans="1:15" ht="17.25">
      <c r="A201" s="77" t="s">
        <v>206</v>
      </c>
      <c r="B201" s="78">
        <v>21.34694</v>
      </c>
      <c r="C201" s="79">
        <f t="shared" si="15"/>
        <v>21.467123272200002</v>
      </c>
      <c r="D201" s="80">
        <f t="shared" si="16"/>
        <v>21.579621646</v>
      </c>
      <c r="E201" s="80">
        <f t="shared" si="17"/>
        <v>21.690625734</v>
      </c>
      <c r="F201" s="80">
        <f t="shared" si="18"/>
        <v>21.793091045999997</v>
      </c>
      <c r="G201" s="80">
        <f t="shared" si="19"/>
        <v>21.882748193999998</v>
      </c>
      <c r="H201" s="81"/>
      <c r="I201" s="81"/>
      <c r="J201" s="81"/>
      <c r="K201" s="81"/>
      <c r="L201" s="82"/>
      <c r="M201" s="82"/>
      <c r="N201" s="82"/>
      <c r="O201" s="82"/>
    </row>
    <row r="202" spans="1:15" ht="17.25">
      <c r="A202" s="77" t="s">
        <v>207</v>
      </c>
      <c r="B202" s="78">
        <v>21.17976</v>
      </c>
      <c r="C202" s="79">
        <f t="shared" si="15"/>
        <v>21.299002048800002</v>
      </c>
      <c r="D202" s="80">
        <f t="shared" si="16"/>
        <v>21.410619384</v>
      </c>
      <c r="E202" s="80">
        <f t="shared" si="17"/>
        <v>21.520754136</v>
      </c>
      <c r="F202" s="80">
        <f t="shared" si="18"/>
        <v>21.622416984</v>
      </c>
      <c r="G202" s="80">
        <f t="shared" si="19"/>
        <v>21.711371976</v>
      </c>
      <c r="H202" s="81"/>
      <c r="I202" s="81"/>
      <c r="J202" s="81"/>
      <c r="K202" s="81"/>
      <c r="L202" s="82"/>
      <c r="M202" s="82"/>
      <c r="N202" s="82"/>
      <c r="O202" s="82"/>
    </row>
    <row r="203" spans="1:15" ht="17.25">
      <c r="A203" s="77" t="s">
        <v>208</v>
      </c>
      <c r="B203" s="78">
        <v>21.00661</v>
      </c>
      <c r="C203" s="79">
        <f t="shared" si="15"/>
        <v>21.1248772143</v>
      </c>
      <c r="D203" s="80">
        <f t="shared" si="16"/>
        <v>21.235582048999998</v>
      </c>
      <c r="E203" s="80">
        <f t="shared" si="17"/>
        <v>21.344816420999997</v>
      </c>
      <c r="F203" s="80">
        <f t="shared" si="18"/>
        <v>21.445648148999997</v>
      </c>
      <c r="G203" s="80">
        <f t="shared" si="19"/>
        <v>21.533875910999996</v>
      </c>
      <c r="H203" s="81"/>
      <c r="I203" s="81"/>
      <c r="J203" s="81"/>
      <c r="K203" s="81"/>
      <c r="L203" s="82"/>
      <c r="M203" s="82"/>
      <c r="N203" s="82"/>
      <c r="O203" s="82"/>
    </row>
    <row r="204" spans="1:15" ht="17.25">
      <c r="A204" s="77" t="s">
        <v>209</v>
      </c>
      <c r="B204" s="78">
        <v>20.82754</v>
      </c>
      <c r="C204" s="79">
        <f t="shared" si="15"/>
        <v>20.9447990502</v>
      </c>
      <c r="D204" s="80">
        <f t="shared" si="16"/>
        <v>21.054560185999996</v>
      </c>
      <c r="E204" s="80">
        <f t="shared" si="17"/>
        <v>21.162863394</v>
      </c>
      <c r="F204" s="80">
        <f t="shared" si="18"/>
        <v>21.262835585999998</v>
      </c>
      <c r="G204" s="80">
        <f t="shared" si="19"/>
        <v>21.350311253999998</v>
      </c>
      <c r="H204" s="81"/>
      <c r="I204" s="81"/>
      <c r="J204" s="81"/>
      <c r="K204" s="81"/>
      <c r="L204" s="82"/>
      <c r="M204" s="82"/>
      <c r="N204" s="82"/>
      <c r="O204" s="82"/>
    </row>
    <row r="205" spans="1:15" ht="17.25">
      <c r="A205" s="77" t="s">
        <v>210</v>
      </c>
      <c r="B205" s="78">
        <v>20.64264</v>
      </c>
      <c r="C205" s="79">
        <f t="shared" si="15"/>
        <v>20.7588580632</v>
      </c>
      <c r="D205" s="80">
        <f t="shared" si="16"/>
        <v>20.867644776</v>
      </c>
      <c r="E205" s="80">
        <f t="shared" si="17"/>
        <v>20.974986504</v>
      </c>
      <c r="F205" s="80">
        <f t="shared" si="18"/>
        <v>21.074071175999997</v>
      </c>
      <c r="G205" s="80">
        <f t="shared" si="19"/>
        <v>21.160770263999996</v>
      </c>
      <c r="H205" s="81"/>
      <c r="I205" s="81"/>
      <c r="J205" s="81"/>
      <c r="K205" s="81"/>
      <c r="L205" s="82"/>
      <c r="M205" s="82"/>
      <c r="N205" s="82"/>
      <c r="O205" s="82"/>
    </row>
    <row r="206" spans="1:15" ht="17.25">
      <c r="A206" s="77" t="s">
        <v>211</v>
      </c>
      <c r="B206" s="89">
        <v>20.45194</v>
      </c>
      <c r="C206" s="90">
        <f t="shared" si="15"/>
        <v>20.5670844222</v>
      </c>
      <c r="D206" s="91">
        <f t="shared" si="16"/>
        <v>20.674866146</v>
      </c>
      <c r="E206" s="91">
        <f t="shared" si="17"/>
        <v>20.781216234000002</v>
      </c>
      <c r="F206" s="91">
        <f t="shared" si="18"/>
        <v>20.879385545999998</v>
      </c>
      <c r="G206" s="91">
        <f t="shared" si="19"/>
        <v>20.965283694</v>
      </c>
      <c r="H206" s="280" t="s">
        <v>760</v>
      </c>
      <c r="I206" s="282"/>
      <c r="J206" s="282"/>
      <c r="K206" s="81"/>
      <c r="L206" s="82"/>
      <c r="M206" s="82"/>
      <c r="N206" s="82"/>
      <c r="O206" s="82"/>
    </row>
    <row r="207" spans="1:15" ht="17.25">
      <c r="A207" s="77" t="s">
        <v>212</v>
      </c>
      <c r="B207" s="78">
        <v>20.25553</v>
      </c>
      <c r="C207" s="79">
        <f t="shared" si="15"/>
        <v>20.369568633900002</v>
      </c>
      <c r="D207" s="80">
        <f t="shared" si="16"/>
        <v>20.476315276999998</v>
      </c>
      <c r="E207" s="80">
        <f t="shared" si="17"/>
        <v>20.581644033</v>
      </c>
      <c r="F207" s="80">
        <f t="shared" si="18"/>
        <v>20.678870576999998</v>
      </c>
      <c r="G207" s="80">
        <f t="shared" si="19"/>
        <v>20.763943802999997</v>
      </c>
      <c r="H207" s="81"/>
      <c r="I207" s="81"/>
      <c r="J207" s="81"/>
      <c r="K207" s="81"/>
      <c r="L207" s="82"/>
      <c r="M207" s="82"/>
      <c r="N207" s="82"/>
      <c r="O207" s="82"/>
    </row>
    <row r="208" spans="1:15" ht="17.25">
      <c r="A208" s="77" t="s">
        <v>213</v>
      </c>
      <c r="B208" s="78">
        <v>20.05346</v>
      </c>
      <c r="C208" s="79">
        <f t="shared" si="15"/>
        <v>20.1663609798</v>
      </c>
      <c r="D208" s="80">
        <f t="shared" si="16"/>
        <v>20.272042713999998</v>
      </c>
      <c r="E208" s="80">
        <f t="shared" si="17"/>
        <v>20.376320706</v>
      </c>
      <c r="F208" s="80">
        <f t="shared" si="18"/>
        <v>20.472577314</v>
      </c>
      <c r="G208" s="80">
        <f t="shared" si="19"/>
        <v>20.556801846</v>
      </c>
      <c r="H208" s="81"/>
      <c r="I208" s="81"/>
      <c r="J208" s="81"/>
      <c r="K208" s="81"/>
      <c r="L208" s="82"/>
      <c r="M208" s="82"/>
      <c r="N208" s="82"/>
      <c r="O208" s="82"/>
    </row>
    <row r="209" spans="1:15" ht="17.25">
      <c r="A209" s="77" t="s">
        <v>214</v>
      </c>
      <c r="B209" s="78">
        <v>19.84581</v>
      </c>
      <c r="C209" s="79">
        <f t="shared" si="15"/>
        <v>19.9575419103</v>
      </c>
      <c r="D209" s="80">
        <f t="shared" si="16"/>
        <v>20.062129328999998</v>
      </c>
      <c r="E209" s="80">
        <f t="shared" si="17"/>
        <v>20.165327541</v>
      </c>
      <c r="F209" s="80">
        <f t="shared" si="18"/>
        <v>20.260587428999997</v>
      </c>
      <c r="G209" s="80">
        <f t="shared" si="19"/>
        <v>20.343939830999997</v>
      </c>
      <c r="H209" s="81"/>
      <c r="I209" s="81"/>
      <c r="J209" s="81"/>
      <c r="K209" s="81"/>
      <c r="L209" s="82"/>
      <c r="M209" s="82"/>
      <c r="N209" s="82"/>
      <c r="O209" s="82"/>
    </row>
    <row r="210" spans="1:15" ht="17.25">
      <c r="A210" s="77" t="s">
        <v>215</v>
      </c>
      <c r="B210" s="78">
        <v>19.63264</v>
      </c>
      <c r="C210" s="79">
        <f t="shared" si="15"/>
        <v>19.7431717632</v>
      </c>
      <c r="D210" s="80">
        <f t="shared" si="16"/>
        <v>19.846635775999996</v>
      </c>
      <c r="E210" s="80">
        <f t="shared" si="17"/>
        <v>19.948725504</v>
      </c>
      <c r="F210" s="80">
        <f t="shared" si="18"/>
        <v>20.042962175999996</v>
      </c>
      <c r="G210" s="80">
        <f t="shared" si="19"/>
        <v>20.125419263999998</v>
      </c>
      <c r="H210" s="81"/>
      <c r="I210" s="81"/>
      <c r="J210" s="81"/>
      <c r="K210" s="81"/>
      <c r="L210" s="82"/>
      <c r="M210" s="82"/>
      <c r="N210" s="82"/>
      <c r="O210" s="82"/>
    </row>
    <row r="211" spans="1:15" ht="17.25">
      <c r="A211" s="77" t="s">
        <v>216</v>
      </c>
      <c r="B211" s="78">
        <v>19.41402</v>
      </c>
      <c r="C211" s="79">
        <f t="shared" si="15"/>
        <v>19.5233209326</v>
      </c>
      <c r="D211" s="80">
        <f t="shared" si="16"/>
        <v>19.625632818</v>
      </c>
      <c r="E211" s="80">
        <f t="shared" si="17"/>
        <v>19.726585722</v>
      </c>
      <c r="F211" s="80">
        <f t="shared" si="18"/>
        <v>19.819773018</v>
      </c>
      <c r="G211" s="80">
        <f t="shared" si="19"/>
        <v>19.901311902</v>
      </c>
      <c r="H211" s="81"/>
      <c r="I211" s="81"/>
      <c r="J211" s="81"/>
      <c r="K211" s="81"/>
      <c r="L211" s="82"/>
      <c r="M211" s="82"/>
      <c r="N211" s="82"/>
      <c r="O211" s="82"/>
    </row>
    <row r="212" spans="1:15" ht="17.25">
      <c r="A212" s="77" t="s">
        <v>217</v>
      </c>
      <c r="B212" s="78">
        <v>19.19003</v>
      </c>
      <c r="C212" s="79">
        <f t="shared" si="15"/>
        <v>19.2980698689</v>
      </c>
      <c r="D212" s="80">
        <f t="shared" si="16"/>
        <v>19.399201327</v>
      </c>
      <c r="E212" s="80">
        <f t="shared" si="17"/>
        <v>19.498989483</v>
      </c>
      <c r="F212" s="80">
        <f t="shared" si="18"/>
        <v>19.591101626999997</v>
      </c>
      <c r="G212" s="80">
        <f t="shared" si="19"/>
        <v>19.671699753</v>
      </c>
      <c r="H212" s="81"/>
      <c r="I212" s="81"/>
      <c r="J212" s="81"/>
      <c r="K212" s="81"/>
      <c r="L212" s="82"/>
      <c r="M212" s="82"/>
      <c r="N212" s="82"/>
      <c r="O212" s="82"/>
    </row>
    <row r="213" spans="1:15" ht="17.25">
      <c r="A213" s="77" t="s">
        <v>218</v>
      </c>
      <c r="B213" s="78">
        <v>18.96074</v>
      </c>
      <c r="C213" s="79">
        <f t="shared" si="15"/>
        <v>19.067488966200003</v>
      </c>
      <c r="D213" s="80">
        <f t="shared" si="16"/>
        <v>19.167412066</v>
      </c>
      <c r="E213" s="80">
        <f t="shared" si="17"/>
        <v>19.266007914000003</v>
      </c>
      <c r="F213" s="80">
        <f t="shared" si="18"/>
        <v>19.357019466</v>
      </c>
      <c r="G213" s="80">
        <f t="shared" si="19"/>
        <v>19.436654574</v>
      </c>
      <c r="H213" s="81"/>
      <c r="I213" s="81"/>
      <c r="J213" s="81"/>
      <c r="K213" s="81"/>
      <c r="L213" s="82"/>
      <c r="M213" s="82"/>
      <c r="N213" s="82"/>
      <c r="O213" s="82"/>
    </row>
    <row r="214" spans="1:15" ht="17.25">
      <c r="A214" s="77" t="s">
        <v>219</v>
      </c>
      <c r="B214" s="78">
        <v>18.72624</v>
      </c>
      <c r="C214" s="79">
        <f t="shared" si="15"/>
        <v>18.8316687312</v>
      </c>
      <c r="D214" s="80">
        <f t="shared" si="16"/>
        <v>18.930356015999998</v>
      </c>
      <c r="E214" s="80">
        <f t="shared" si="17"/>
        <v>19.027732464</v>
      </c>
      <c r="F214" s="80">
        <f t="shared" si="18"/>
        <v>19.117618416</v>
      </c>
      <c r="G214" s="80">
        <f t="shared" si="19"/>
        <v>19.196268624</v>
      </c>
      <c r="H214" s="81"/>
      <c r="I214" s="81"/>
      <c r="J214" s="81"/>
      <c r="K214" s="81"/>
      <c r="L214" s="82"/>
      <c r="M214" s="82"/>
      <c r="N214" s="82"/>
      <c r="O214" s="82"/>
    </row>
    <row r="215" spans="1:15" ht="17.25">
      <c r="A215" s="77" t="s">
        <v>220</v>
      </c>
      <c r="B215" s="78">
        <v>18.4866</v>
      </c>
      <c r="C215" s="79">
        <f t="shared" si="15"/>
        <v>18.590679557999998</v>
      </c>
      <c r="D215" s="80">
        <f t="shared" si="16"/>
        <v>18.688103939999998</v>
      </c>
      <c r="E215" s="80">
        <f t="shared" si="17"/>
        <v>18.784234259999998</v>
      </c>
      <c r="F215" s="80">
        <f t="shared" si="18"/>
        <v>18.872969939999997</v>
      </c>
      <c r="G215" s="80">
        <f t="shared" si="19"/>
        <v>18.95061366</v>
      </c>
      <c r="H215" s="81"/>
      <c r="I215" s="81"/>
      <c r="J215" s="81"/>
      <c r="K215" s="81"/>
      <c r="L215" s="82"/>
      <c r="M215" s="82"/>
      <c r="N215" s="82"/>
      <c r="O215" s="82"/>
    </row>
    <row r="216" spans="1:15" ht="17.25">
      <c r="A216" s="77" t="s">
        <v>221</v>
      </c>
      <c r="B216" s="78">
        <v>18.24191</v>
      </c>
      <c r="C216" s="79">
        <f t="shared" si="15"/>
        <v>18.344611953300003</v>
      </c>
      <c r="D216" s="80">
        <f t="shared" si="16"/>
        <v>18.440746818999997</v>
      </c>
      <c r="E216" s="80">
        <f t="shared" si="17"/>
        <v>18.535604751</v>
      </c>
      <c r="F216" s="80">
        <f t="shared" si="18"/>
        <v>18.623165918999998</v>
      </c>
      <c r="G216" s="80">
        <f t="shared" si="19"/>
        <v>18.699781940999998</v>
      </c>
      <c r="H216" s="81"/>
      <c r="I216" s="81"/>
      <c r="J216" s="81"/>
      <c r="K216" s="81"/>
      <c r="L216" s="82"/>
      <c r="M216" s="82"/>
      <c r="N216" s="82"/>
      <c r="O216" s="82"/>
    </row>
    <row r="217" spans="1:15" ht="17.25">
      <c r="A217" s="77" t="s">
        <v>222</v>
      </c>
      <c r="B217" s="78">
        <v>17.99225</v>
      </c>
      <c r="C217" s="79">
        <f t="shared" si="15"/>
        <v>18.0935463675</v>
      </c>
      <c r="D217" s="80">
        <f t="shared" si="16"/>
        <v>18.188365525</v>
      </c>
      <c r="E217" s="80">
        <f t="shared" si="17"/>
        <v>18.281925225</v>
      </c>
      <c r="F217" s="80">
        <f t="shared" si="18"/>
        <v>18.368288025</v>
      </c>
      <c r="G217" s="80">
        <f t="shared" si="19"/>
        <v>18.443855474999996</v>
      </c>
      <c r="H217" s="81"/>
      <c r="I217" s="81"/>
      <c r="J217" s="81"/>
      <c r="K217" s="81"/>
      <c r="L217" s="82"/>
      <c r="M217" s="82"/>
      <c r="N217" s="82"/>
      <c r="O217" s="82"/>
    </row>
    <row r="218" spans="1:15" ht="17.25">
      <c r="A218" s="77" t="s">
        <v>223</v>
      </c>
      <c r="B218" s="78">
        <v>17.7377</v>
      </c>
      <c r="C218" s="79">
        <f t="shared" si="15"/>
        <v>17.837563251000002</v>
      </c>
      <c r="D218" s="80">
        <f t="shared" si="16"/>
        <v>17.931040929999998</v>
      </c>
      <c r="E218" s="80">
        <f t="shared" si="17"/>
        <v>18.02327697</v>
      </c>
      <c r="F218" s="80">
        <f t="shared" si="18"/>
        <v>18.108417929999998</v>
      </c>
      <c r="G218" s="80">
        <f t="shared" si="19"/>
        <v>18.18291627</v>
      </c>
      <c r="H218" s="81"/>
      <c r="I218" s="81"/>
      <c r="J218" s="81"/>
      <c r="K218" s="81"/>
      <c r="L218" s="82"/>
      <c r="M218" s="82"/>
      <c r="N218" s="82"/>
      <c r="O218" s="82"/>
    </row>
    <row r="219" spans="1:15" ht="17.25">
      <c r="A219" s="77" t="s">
        <v>224</v>
      </c>
      <c r="B219" s="78">
        <v>17.47834</v>
      </c>
      <c r="C219" s="79">
        <f t="shared" si="15"/>
        <v>17.5767430542</v>
      </c>
      <c r="D219" s="80">
        <f t="shared" si="16"/>
        <v>17.668853906</v>
      </c>
      <c r="E219" s="80">
        <f t="shared" si="17"/>
        <v>17.759741274</v>
      </c>
      <c r="F219" s="80">
        <f t="shared" si="18"/>
        <v>17.843637305999998</v>
      </c>
      <c r="G219" s="80">
        <f t="shared" si="19"/>
        <v>17.917046334</v>
      </c>
      <c r="H219" s="81"/>
      <c r="I219" s="81"/>
      <c r="J219" s="81"/>
      <c r="K219" s="81"/>
      <c r="L219" s="82"/>
      <c r="M219" s="82"/>
      <c r="N219" s="82"/>
      <c r="O219" s="82"/>
    </row>
    <row r="220" spans="1:15" ht="17.25">
      <c r="A220" s="77" t="s">
        <v>225</v>
      </c>
      <c r="B220" s="78">
        <v>17.21426</v>
      </c>
      <c r="C220" s="79">
        <f t="shared" si="15"/>
        <v>17.3111762838</v>
      </c>
      <c r="D220" s="80">
        <f t="shared" si="16"/>
        <v>17.401895433999996</v>
      </c>
      <c r="E220" s="80">
        <f t="shared" si="17"/>
        <v>17.491409586</v>
      </c>
      <c r="F220" s="80">
        <f t="shared" si="18"/>
        <v>17.574038033999997</v>
      </c>
      <c r="G220" s="80">
        <f t="shared" si="19"/>
        <v>17.646337925999998</v>
      </c>
      <c r="H220" s="81"/>
      <c r="I220" s="81"/>
      <c r="J220" s="81"/>
      <c r="K220" s="81"/>
      <c r="L220" s="82"/>
      <c r="M220" s="82"/>
      <c r="N220" s="82"/>
      <c r="O220" s="82"/>
    </row>
    <row r="221" spans="1:15" ht="17.25">
      <c r="A221" s="77" t="s">
        <v>226</v>
      </c>
      <c r="B221" s="78">
        <v>16.94553</v>
      </c>
      <c r="C221" s="79">
        <f t="shared" si="15"/>
        <v>17.040933333900004</v>
      </c>
      <c r="D221" s="80">
        <f t="shared" si="16"/>
        <v>17.130236277</v>
      </c>
      <c r="E221" s="80">
        <f t="shared" si="17"/>
        <v>17.218353033000003</v>
      </c>
      <c r="F221" s="80">
        <f t="shared" si="18"/>
        <v>17.299691577</v>
      </c>
      <c r="G221" s="80">
        <f t="shared" si="19"/>
        <v>17.370862803</v>
      </c>
      <c r="H221" s="81"/>
      <c r="I221" s="81"/>
      <c r="J221" s="81"/>
      <c r="K221" s="81"/>
      <c r="L221" s="82"/>
      <c r="M221" s="82"/>
      <c r="N221" s="82"/>
      <c r="O221" s="82"/>
    </row>
    <row r="222" spans="1:15" ht="17.25">
      <c r="A222" s="77" t="s">
        <v>227</v>
      </c>
      <c r="B222" s="89">
        <v>16.67225</v>
      </c>
      <c r="C222" s="90">
        <f t="shared" si="15"/>
        <v>16.7661147675</v>
      </c>
      <c r="D222" s="91">
        <f t="shared" si="16"/>
        <v>16.853977524999998</v>
      </c>
      <c r="E222" s="91">
        <f t="shared" si="17"/>
        <v>16.940673224999998</v>
      </c>
      <c r="F222" s="91">
        <f t="shared" si="18"/>
        <v>17.020700024999996</v>
      </c>
      <c r="G222" s="91">
        <f t="shared" si="19"/>
        <v>17.090723474999997</v>
      </c>
      <c r="H222" s="280" t="s">
        <v>762</v>
      </c>
      <c r="I222" s="282"/>
      <c r="J222" s="282"/>
      <c r="K222" s="81"/>
      <c r="L222" s="82"/>
      <c r="M222" s="82"/>
      <c r="N222" s="82"/>
      <c r="O222" s="82"/>
    </row>
    <row r="223" spans="1:15" ht="17.25">
      <c r="A223" s="77" t="s">
        <v>228</v>
      </c>
      <c r="B223" s="78">
        <v>16.39449</v>
      </c>
      <c r="C223" s="79">
        <f t="shared" si="15"/>
        <v>16.4867909787</v>
      </c>
      <c r="D223" s="80">
        <f t="shared" si="16"/>
        <v>16.573189941</v>
      </c>
      <c r="E223" s="80">
        <f t="shared" si="17"/>
        <v>16.658441289000002</v>
      </c>
      <c r="F223" s="80">
        <f t="shared" si="18"/>
        <v>16.737134841</v>
      </c>
      <c r="G223" s="80">
        <f t="shared" si="19"/>
        <v>16.805991699</v>
      </c>
      <c r="H223" s="81"/>
      <c r="I223" s="81"/>
      <c r="J223" s="81"/>
      <c r="K223" s="81"/>
      <c r="L223" s="82"/>
      <c r="M223" s="82"/>
      <c r="N223" s="82"/>
      <c r="O223" s="82"/>
    </row>
    <row r="224" spans="1:15" ht="17.25">
      <c r="A224" s="77" t="s">
        <v>229</v>
      </c>
      <c r="B224" s="78">
        <v>16.11236</v>
      </c>
      <c r="C224" s="79">
        <f t="shared" si="15"/>
        <v>16.203072586799998</v>
      </c>
      <c r="D224" s="80">
        <f t="shared" si="16"/>
        <v>16.287984723999998</v>
      </c>
      <c r="E224" s="80">
        <f t="shared" si="17"/>
        <v>16.371768996</v>
      </c>
      <c r="F224" s="80">
        <f t="shared" si="18"/>
        <v>16.449108323999997</v>
      </c>
      <c r="G224" s="80">
        <f t="shared" si="19"/>
        <v>16.516780236</v>
      </c>
      <c r="H224" s="81"/>
      <c r="I224" s="81"/>
      <c r="J224" s="81"/>
      <c r="K224" s="81"/>
      <c r="L224" s="82"/>
      <c r="M224" s="82"/>
      <c r="N224" s="82"/>
      <c r="O224" s="82"/>
    </row>
    <row r="225" spans="1:15" ht="17.25">
      <c r="A225" s="77" t="s">
        <v>230</v>
      </c>
      <c r="B225" s="78">
        <v>15.82592</v>
      </c>
      <c r="C225" s="79">
        <f t="shared" si="15"/>
        <v>15.9150199296</v>
      </c>
      <c r="D225" s="80">
        <f t="shared" si="16"/>
        <v>15.998422527999999</v>
      </c>
      <c r="E225" s="80">
        <f t="shared" si="17"/>
        <v>16.080717312</v>
      </c>
      <c r="F225" s="80">
        <f t="shared" si="18"/>
        <v>16.156681728</v>
      </c>
      <c r="G225" s="80">
        <f t="shared" si="19"/>
        <v>16.223150592</v>
      </c>
      <c r="H225" s="81"/>
      <c r="I225" s="81"/>
      <c r="J225" s="81"/>
      <c r="K225" s="81"/>
      <c r="L225" s="82"/>
      <c r="M225" s="82"/>
      <c r="N225" s="82"/>
      <c r="O225" s="82"/>
    </row>
    <row r="226" spans="1:15" ht="17.25">
      <c r="A226" s="77" t="s">
        <v>231</v>
      </c>
      <c r="B226" s="78">
        <v>15.53527</v>
      </c>
      <c r="C226" s="79">
        <f t="shared" si="15"/>
        <v>15.622733570100001</v>
      </c>
      <c r="D226" s="80">
        <f t="shared" si="16"/>
        <v>15.704604443</v>
      </c>
      <c r="E226" s="80">
        <f t="shared" si="17"/>
        <v>15.785387847</v>
      </c>
      <c r="F226" s="80">
        <f t="shared" si="18"/>
        <v>15.859957142999999</v>
      </c>
      <c r="G226" s="80">
        <f t="shared" si="19"/>
        <v>15.925205277</v>
      </c>
      <c r="H226" s="81"/>
      <c r="I226" s="81"/>
      <c r="J226" s="81"/>
      <c r="K226" s="81"/>
      <c r="L226" s="82"/>
      <c r="M226" s="82"/>
      <c r="N226" s="82"/>
      <c r="O226" s="82"/>
    </row>
    <row r="227" spans="1:15" ht="17.25">
      <c r="A227" s="77" t="s">
        <v>232</v>
      </c>
      <c r="B227" s="78">
        <v>15.2405</v>
      </c>
      <c r="C227" s="79">
        <f t="shared" si="15"/>
        <v>15.326304015000002</v>
      </c>
      <c r="D227" s="80">
        <f t="shared" si="16"/>
        <v>15.40662145</v>
      </c>
      <c r="E227" s="80">
        <f t="shared" si="17"/>
        <v>15.485872050000001</v>
      </c>
      <c r="F227" s="80">
        <f t="shared" si="18"/>
        <v>15.55902645</v>
      </c>
      <c r="G227" s="80">
        <f t="shared" si="19"/>
        <v>15.62303655</v>
      </c>
      <c r="H227" s="81"/>
      <c r="I227" s="81"/>
      <c r="J227" s="81"/>
      <c r="K227" s="81"/>
      <c r="L227" s="82"/>
      <c r="M227" s="82"/>
      <c r="N227" s="82"/>
      <c r="O227" s="82"/>
    </row>
    <row r="228" spans="1:15" ht="17.25">
      <c r="A228" s="77" t="s">
        <v>233</v>
      </c>
      <c r="B228" s="78">
        <v>14.94169</v>
      </c>
      <c r="C228" s="79">
        <f t="shared" si="15"/>
        <v>15.0258117147</v>
      </c>
      <c r="D228" s="80">
        <f t="shared" si="16"/>
        <v>15.104554420999998</v>
      </c>
      <c r="E228" s="80">
        <f t="shared" si="17"/>
        <v>15.182251209</v>
      </c>
      <c r="F228" s="80">
        <f t="shared" si="18"/>
        <v>15.253971320999998</v>
      </c>
      <c r="G228" s="80">
        <f t="shared" si="19"/>
        <v>15.316726418999998</v>
      </c>
      <c r="H228" s="81"/>
      <c r="I228" s="81"/>
      <c r="J228" s="81"/>
      <c r="K228" s="81"/>
      <c r="L228" s="82"/>
      <c r="M228" s="82"/>
      <c r="N228" s="82"/>
      <c r="O228" s="82"/>
    </row>
    <row r="229" spans="1:15" ht="17.25">
      <c r="A229" s="77" t="s">
        <v>234</v>
      </c>
      <c r="B229" s="78">
        <v>14.63892</v>
      </c>
      <c r="C229" s="79">
        <f t="shared" si="15"/>
        <v>14.721337119600001</v>
      </c>
      <c r="D229" s="80">
        <f t="shared" si="16"/>
        <v>14.798484228</v>
      </c>
      <c r="E229" s="80">
        <f t="shared" si="17"/>
        <v>14.874606612000001</v>
      </c>
      <c r="F229" s="80">
        <f t="shared" si="18"/>
        <v>14.944873428</v>
      </c>
      <c r="G229" s="80">
        <f t="shared" si="19"/>
        <v>15.006356892</v>
      </c>
      <c r="H229" s="81"/>
      <c r="I229" s="81"/>
      <c r="J229" s="81"/>
      <c r="K229" s="81"/>
      <c r="L229" s="82"/>
      <c r="M229" s="82"/>
      <c r="N229" s="82"/>
      <c r="O229" s="82"/>
    </row>
    <row r="230" spans="1:15" ht="17.25">
      <c r="A230" s="77" t="s">
        <v>235</v>
      </c>
      <c r="B230" s="78">
        <v>14.33229</v>
      </c>
      <c r="C230" s="79">
        <f t="shared" si="15"/>
        <v>14.4129807927</v>
      </c>
      <c r="D230" s="80">
        <f t="shared" si="16"/>
        <v>14.488511960999999</v>
      </c>
      <c r="E230" s="80">
        <f t="shared" si="17"/>
        <v>14.563039869</v>
      </c>
      <c r="F230" s="80">
        <f t="shared" si="18"/>
        <v>14.631834861</v>
      </c>
      <c r="G230" s="80">
        <f t="shared" si="19"/>
        <v>14.692030479</v>
      </c>
      <c r="H230" s="81"/>
      <c r="I230" s="81"/>
      <c r="J230" s="81"/>
      <c r="K230" s="81"/>
      <c r="L230" s="82"/>
      <c r="M230" s="82"/>
      <c r="N230" s="82"/>
      <c r="O230" s="82"/>
    </row>
    <row r="231" spans="1:15" ht="17.25">
      <c r="A231" s="77" t="s">
        <v>236</v>
      </c>
      <c r="B231" s="78">
        <v>14.02187</v>
      </c>
      <c r="C231" s="79">
        <f t="shared" si="15"/>
        <v>14.1008131281</v>
      </c>
      <c r="D231" s="80">
        <f t="shared" si="16"/>
        <v>14.174708382999999</v>
      </c>
      <c r="E231" s="80">
        <f t="shared" si="17"/>
        <v>14.247622107</v>
      </c>
      <c r="F231" s="80">
        <f t="shared" si="18"/>
        <v>14.314927082999999</v>
      </c>
      <c r="G231" s="80">
        <f t="shared" si="19"/>
        <v>14.373818936999998</v>
      </c>
      <c r="H231" s="81"/>
      <c r="I231" s="81"/>
      <c r="J231" s="81"/>
      <c r="K231" s="81"/>
      <c r="L231" s="82"/>
      <c r="M231" s="82"/>
      <c r="N231" s="82"/>
      <c r="O231" s="82"/>
    </row>
    <row r="232" spans="1:15" ht="17.25">
      <c r="A232" s="77" t="s">
        <v>237</v>
      </c>
      <c r="B232" s="78">
        <v>13.70776</v>
      </c>
      <c r="C232" s="79">
        <f t="shared" si="15"/>
        <v>13.7849346888</v>
      </c>
      <c r="D232" s="80">
        <f t="shared" si="16"/>
        <v>13.857174584</v>
      </c>
      <c r="E232" s="80">
        <f t="shared" si="17"/>
        <v>13.928454936</v>
      </c>
      <c r="F232" s="80">
        <f t="shared" si="18"/>
        <v>13.994252183999999</v>
      </c>
      <c r="G232" s="80">
        <f t="shared" si="19"/>
        <v>14.051824775999998</v>
      </c>
      <c r="H232" s="81"/>
      <c r="I232" s="81"/>
      <c r="J232" s="81"/>
      <c r="K232" s="81"/>
      <c r="L232" s="82"/>
      <c r="M232" s="82"/>
      <c r="N232" s="82"/>
      <c r="O232" s="82"/>
    </row>
    <row r="233" spans="1:15" ht="17.25">
      <c r="A233" s="77" t="s">
        <v>238</v>
      </c>
      <c r="B233" s="78">
        <v>13.39002</v>
      </c>
      <c r="C233" s="79">
        <f t="shared" si="15"/>
        <v>13.4654058126</v>
      </c>
      <c r="D233" s="80">
        <f t="shared" si="16"/>
        <v>13.535971217999998</v>
      </c>
      <c r="E233" s="80">
        <f t="shared" si="17"/>
        <v>13.605599322</v>
      </c>
      <c r="F233" s="80">
        <f t="shared" si="18"/>
        <v>13.669871417999998</v>
      </c>
      <c r="G233" s="80">
        <f t="shared" si="19"/>
        <v>13.726109501999998</v>
      </c>
      <c r="H233" s="81"/>
      <c r="I233" s="81"/>
      <c r="J233" s="81"/>
      <c r="K233" s="81"/>
      <c r="L233" s="82"/>
      <c r="M233" s="82"/>
      <c r="N233" s="82"/>
      <c r="O233" s="82"/>
    </row>
    <row r="234" spans="1:15" ht="17.25">
      <c r="A234" s="77" t="s">
        <v>239</v>
      </c>
      <c r="B234" s="78">
        <v>13.06875</v>
      </c>
      <c r="C234" s="79">
        <f t="shared" si="15"/>
        <v>13.1423270625</v>
      </c>
      <c r="D234" s="80">
        <f t="shared" si="16"/>
        <v>13.211199374999998</v>
      </c>
      <c r="E234" s="80">
        <f t="shared" si="17"/>
        <v>13.279156875</v>
      </c>
      <c r="F234" s="80">
        <f t="shared" si="18"/>
        <v>13.341886874999998</v>
      </c>
      <c r="G234" s="80">
        <f t="shared" si="19"/>
        <v>13.396775624999998</v>
      </c>
      <c r="H234" s="81"/>
      <c r="I234" s="81"/>
      <c r="J234" s="81"/>
      <c r="K234" s="81"/>
      <c r="L234" s="82"/>
      <c r="M234" s="82"/>
      <c r="N234" s="82"/>
      <c r="O234" s="82"/>
    </row>
    <row r="235" spans="1:15" ht="17.25">
      <c r="A235" s="77" t="s">
        <v>240</v>
      </c>
      <c r="B235" s="78">
        <v>12.74402</v>
      </c>
      <c r="C235" s="79">
        <f t="shared" si="15"/>
        <v>12.815768832600002</v>
      </c>
      <c r="D235" s="80">
        <f t="shared" si="16"/>
        <v>12.882929818</v>
      </c>
      <c r="E235" s="80">
        <f t="shared" si="17"/>
        <v>12.949198722</v>
      </c>
      <c r="F235" s="80">
        <f t="shared" si="18"/>
        <v>13.010370018</v>
      </c>
      <c r="G235" s="80">
        <f t="shared" si="19"/>
        <v>13.063894902</v>
      </c>
      <c r="H235" s="81"/>
      <c r="I235" s="81"/>
      <c r="J235" s="81"/>
      <c r="K235" s="81"/>
      <c r="L235" s="82"/>
      <c r="M235" s="82"/>
      <c r="N235" s="82"/>
      <c r="O235" s="82"/>
    </row>
    <row r="236" spans="1:15" ht="17.25">
      <c r="A236" s="77" t="s">
        <v>241</v>
      </c>
      <c r="B236" s="89">
        <v>12.41592</v>
      </c>
      <c r="C236" s="90">
        <f t="shared" si="15"/>
        <v>12.4858216296</v>
      </c>
      <c r="D236" s="91">
        <f t="shared" si="16"/>
        <v>12.551253527999998</v>
      </c>
      <c r="E236" s="91">
        <f t="shared" si="17"/>
        <v>12.615816312</v>
      </c>
      <c r="F236" s="91">
        <f t="shared" si="18"/>
        <v>12.675412728</v>
      </c>
      <c r="G236" s="91">
        <f t="shared" si="19"/>
        <v>12.727559591999999</v>
      </c>
      <c r="H236" s="280" t="s">
        <v>761</v>
      </c>
      <c r="I236" s="282"/>
      <c r="J236" s="282"/>
      <c r="K236" s="81"/>
      <c r="L236" s="82"/>
      <c r="M236" s="82"/>
      <c r="N236" s="82"/>
      <c r="O236" s="82"/>
    </row>
    <row r="237" spans="1:15" ht="17.25">
      <c r="A237" s="77" t="s">
        <v>242</v>
      </c>
      <c r="B237" s="78">
        <v>12.08453</v>
      </c>
      <c r="C237" s="79">
        <f t="shared" si="15"/>
        <v>12.152565903900001</v>
      </c>
      <c r="D237" s="80">
        <f t="shared" si="16"/>
        <v>12.216251376999999</v>
      </c>
      <c r="E237" s="80">
        <f t="shared" si="17"/>
        <v>12.279090933</v>
      </c>
      <c r="F237" s="80">
        <f t="shared" si="18"/>
        <v>12.337096677</v>
      </c>
      <c r="G237" s="80">
        <f t="shared" si="19"/>
        <v>12.387851702999999</v>
      </c>
      <c r="H237" s="81"/>
      <c r="I237" s="81"/>
      <c r="J237" s="81"/>
      <c r="K237" s="81"/>
      <c r="L237" s="82"/>
      <c r="M237" s="82"/>
      <c r="N237" s="82"/>
      <c r="O237" s="82"/>
    </row>
    <row r="238" spans="1:15" ht="17.25">
      <c r="A238" s="77" t="s">
        <v>243</v>
      </c>
      <c r="B238" s="78">
        <v>11.74993</v>
      </c>
      <c r="C238" s="79">
        <f t="shared" si="15"/>
        <v>11.816082105900001</v>
      </c>
      <c r="D238" s="80">
        <f t="shared" si="16"/>
        <v>11.878004236999999</v>
      </c>
      <c r="E238" s="80">
        <f t="shared" si="17"/>
        <v>11.939103873</v>
      </c>
      <c r="F238" s="80">
        <f t="shared" si="18"/>
        <v>11.995503537</v>
      </c>
      <c r="G238" s="80">
        <f t="shared" si="19"/>
        <v>12.044853243</v>
      </c>
      <c r="H238" s="81"/>
      <c r="I238" s="81"/>
      <c r="J238" s="81"/>
      <c r="K238" s="81"/>
      <c r="L238" s="82"/>
      <c r="M238" s="82"/>
      <c r="N238" s="82"/>
      <c r="O238" s="82"/>
    </row>
    <row r="239" spans="1:15" ht="17.25">
      <c r="A239" s="77" t="s">
        <v>244</v>
      </c>
      <c r="B239" s="78">
        <v>11.41221</v>
      </c>
      <c r="C239" s="79">
        <f t="shared" si="15"/>
        <v>11.4764607423</v>
      </c>
      <c r="D239" s="80">
        <f t="shared" si="16"/>
        <v>11.536603089</v>
      </c>
      <c r="E239" s="80">
        <f t="shared" si="17"/>
        <v>11.595946581</v>
      </c>
      <c r="F239" s="80">
        <f t="shared" si="18"/>
        <v>11.650725189</v>
      </c>
      <c r="G239" s="80">
        <f t="shared" si="19"/>
        <v>11.698656471</v>
      </c>
      <c r="H239" s="81"/>
      <c r="I239" s="81"/>
      <c r="J239" s="81"/>
      <c r="K239" s="81"/>
      <c r="L239" s="82"/>
      <c r="M239" s="82"/>
      <c r="N239" s="82"/>
      <c r="O239" s="82"/>
    </row>
    <row r="240" spans="1:15" ht="17.25">
      <c r="A240" s="77" t="s">
        <v>245</v>
      </c>
      <c r="B240" s="78">
        <v>11.07145</v>
      </c>
      <c r="C240" s="79">
        <f t="shared" si="15"/>
        <v>11.1337822635</v>
      </c>
      <c r="D240" s="80">
        <f t="shared" si="16"/>
        <v>11.192128805</v>
      </c>
      <c r="E240" s="80">
        <f t="shared" si="17"/>
        <v>11.249700345</v>
      </c>
      <c r="F240" s="80">
        <f t="shared" si="18"/>
        <v>11.302843305</v>
      </c>
      <c r="G240" s="80">
        <f t="shared" si="19"/>
        <v>11.349343395</v>
      </c>
      <c r="H240" s="81"/>
      <c r="I240" s="81"/>
      <c r="J240" s="81"/>
      <c r="K240" s="81"/>
      <c r="L240" s="82"/>
      <c r="M240" s="82"/>
      <c r="N240" s="82"/>
      <c r="O240" s="82"/>
    </row>
    <row r="241" spans="1:15" ht="17.25">
      <c r="A241" s="77" t="s">
        <v>246</v>
      </c>
      <c r="B241" s="78">
        <v>10.72775</v>
      </c>
      <c r="C241" s="79">
        <f t="shared" si="15"/>
        <v>10.7881472325</v>
      </c>
      <c r="D241" s="80">
        <f t="shared" si="16"/>
        <v>10.844682474999999</v>
      </c>
      <c r="E241" s="80">
        <f t="shared" si="17"/>
        <v>10.900466775</v>
      </c>
      <c r="F241" s="80">
        <f t="shared" si="18"/>
        <v>10.951959975</v>
      </c>
      <c r="G241" s="80">
        <f t="shared" si="19"/>
        <v>10.997016525</v>
      </c>
      <c r="H241" s="81"/>
      <c r="I241" s="81"/>
      <c r="J241" s="81"/>
      <c r="K241" s="81"/>
      <c r="L241" s="82"/>
      <c r="M241" s="82"/>
      <c r="N241" s="82"/>
      <c r="O241" s="82"/>
    </row>
    <row r="242" spans="1:15" ht="17.25">
      <c r="A242" s="77" t="s">
        <v>247</v>
      </c>
      <c r="B242" s="78">
        <v>10.38118</v>
      </c>
      <c r="C242" s="79">
        <f t="shared" si="15"/>
        <v>10.4396260434</v>
      </c>
      <c r="D242" s="80">
        <f t="shared" si="16"/>
        <v>10.494334861999999</v>
      </c>
      <c r="E242" s="80">
        <f t="shared" si="17"/>
        <v>10.548316998</v>
      </c>
      <c r="F242" s="80">
        <f t="shared" si="18"/>
        <v>10.598146662</v>
      </c>
      <c r="G242" s="80">
        <f t="shared" si="19"/>
        <v>10.641747618</v>
      </c>
      <c r="H242" s="81"/>
      <c r="I242" s="81"/>
      <c r="J242" s="81"/>
      <c r="K242" s="81"/>
      <c r="L242" s="82"/>
      <c r="M242" s="82"/>
      <c r="N242" s="82"/>
      <c r="O242" s="82"/>
    </row>
    <row r="243" spans="1:15" ht="17.25">
      <c r="A243" s="77" t="s">
        <v>248</v>
      </c>
      <c r="B243" s="78">
        <v>10.03186</v>
      </c>
      <c r="C243" s="79">
        <f t="shared" si="15"/>
        <v>10.0883393718</v>
      </c>
      <c r="D243" s="80">
        <f t="shared" si="16"/>
        <v>10.141207274</v>
      </c>
      <c r="E243" s="80">
        <f t="shared" si="17"/>
        <v>10.193372946</v>
      </c>
      <c r="F243" s="80">
        <f t="shared" si="18"/>
        <v>10.241525873999999</v>
      </c>
      <c r="G243" s="80">
        <f t="shared" si="19"/>
        <v>10.283659685999998</v>
      </c>
      <c r="H243" s="81"/>
      <c r="I243" s="81"/>
      <c r="J243" s="81"/>
      <c r="K243" s="81"/>
      <c r="L243" s="82"/>
      <c r="M243" s="82"/>
      <c r="N243" s="82"/>
      <c r="O243" s="82"/>
    </row>
    <row r="244" spans="1:15" ht="17.25">
      <c r="A244" s="77" t="s">
        <v>249</v>
      </c>
      <c r="B244" s="78">
        <v>9.67987</v>
      </c>
      <c r="C244" s="79">
        <f t="shared" si="15"/>
        <v>9.734367668099999</v>
      </c>
      <c r="D244" s="80">
        <f t="shared" si="16"/>
        <v>9.785380582999998</v>
      </c>
      <c r="E244" s="80">
        <f t="shared" si="17"/>
        <v>9.835715906999999</v>
      </c>
      <c r="F244" s="80">
        <f t="shared" si="18"/>
        <v>9.882179283</v>
      </c>
      <c r="G244" s="80">
        <f t="shared" si="19"/>
        <v>9.922834736999999</v>
      </c>
      <c r="H244" s="81"/>
      <c r="I244" s="81"/>
      <c r="J244" s="81"/>
      <c r="K244" s="81"/>
      <c r="L244" s="82"/>
      <c r="M244" s="82"/>
      <c r="N244" s="82"/>
      <c r="O244" s="82"/>
    </row>
    <row r="245" spans="1:15" ht="17.25">
      <c r="A245" s="77" t="s">
        <v>250</v>
      </c>
      <c r="B245" s="78">
        <v>9.3253</v>
      </c>
      <c r="C245" s="79">
        <f t="shared" si="15"/>
        <v>9.377801439</v>
      </c>
      <c r="D245" s="80">
        <f t="shared" si="16"/>
        <v>9.42694577</v>
      </c>
      <c r="E245" s="80">
        <f t="shared" si="17"/>
        <v>9.47543733</v>
      </c>
      <c r="F245" s="80">
        <f t="shared" si="18"/>
        <v>9.52019877</v>
      </c>
      <c r="G245" s="80">
        <f t="shared" si="19"/>
        <v>9.559365029999999</v>
      </c>
      <c r="H245" s="81"/>
      <c r="I245" s="81"/>
      <c r="J245" s="81"/>
      <c r="K245" s="81"/>
      <c r="L245" s="82"/>
      <c r="M245" s="82"/>
      <c r="N245" s="82"/>
      <c r="O245" s="82"/>
    </row>
    <row r="246" spans="1:15" ht="17.25">
      <c r="A246" s="77" t="s">
        <v>251</v>
      </c>
      <c r="B246" s="78">
        <v>8.96825</v>
      </c>
      <c r="C246" s="79">
        <f t="shared" si="15"/>
        <v>9.0187412475</v>
      </c>
      <c r="D246" s="80">
        <f t="shared" si="16"/>
        <v>9.066003924999999</v>
      </c>
      <c r="E246" s="80">
        <f t="shared" si="17"/>
        <v>9.112638825</v>
      </c>
      <c r="F246" s="80">
        <f t="shared" si="18"/>
        <v>9.155686424999999</v>
      </c>
      <c r="G246" s="80">
        <f t="shared" si="19"/>
        <v>9.193353075</v>
      </c>
      <c r="H246" s="81"/>
      <c r="I246" s="81"/>
      <c r="J246" s="81"/>
      <c r="K246" s="81"/>
      <c r="L246" s="82"/>
      <c r="M246" s="82"/>
      <c r="N246" s="82"/>
      <c r="O246" s="82"/>
    </row>
    <row r="247" spans="1:15" ht="17.25">
      <c r="A247" s="77" t="s">
        <v>252</v>
      </c>
      <c r="B247" s="78">
        <v>8.60881</v>
      </c>
      <c r="C247" s="79">
        <f t="shared" si="15"/>
        <v>8.6572776003</v>
      </c>
      <c r="D247" s="80">
        <f t="shared" si="16"/>
        <v>8.702646028999999</v>
      </c>
      <c r="E247" s="80">
        <f t="shared" si="17"/>
        <v>8.747411841</v>
      </c>
      <c r="F247" s="80">
        <f t="shared" si="18"/>
        <v>8.788734129</v>
      </c>
      <c r="G247" s="80">
        <f t="shared" si="19"/>
        <v>8.824891131</v>
      </c>
      <c r="H247" s="81"/>
      <c r="I247" s="81"/>
      <c r="J247" s="81"/>
      <c r="K247" s="81"/>
      <c r="L247" s="82"/>
      <c r="M247" s="82"/>
      <c r="N247" s="82"/>
      <c r="O247" s="82"/>
    </row>
    <row r="248" spans="1:15" ht="17.25">
      <c r="A248" s="77" t="s">
        <v>253</v>
      </c>
      <c r="B248" s="78">
        <v>8.24708</v>
      </c>
      <c r="C248" s="79">
        <f t="shared" si="15"/>
        <v>8.2935110604</v>
      </c>
      <c r="D248" s="80">
        <f t="shared" si="16"/>
        <v>8.336973172</v>
      </c>
      <c r="E248" s="80">
        <f t="shared" si="17"/>
        <v>8.379857988000001</v>
      </c>
      <c r="F248" s="80">
        <f t="shared" si="18"/>
        <v>8.419443972</v>
      </c>
      <c r="G248" s="80">
        <f t="shared" si="19"/>
        <v>8.454081708</v>
      </c>
      <c r="H248" s="81"/>
      <c r="I248" s="81"/>
      <c r="J248" s="81"/>
      <c r="K248" s="81"/>
      <c r="L248" s="82"/>
      <c r="M248" s="82"/>
      <c r="N248" s="82"/>
      <c r="O248" s="82"/>
    </row>
    <row r="249" spans="1:15" ht="17.25">
      <c r="A249" s="77" t="s">
        <v>254</v>
      </c>
      <c r="B249" s="78">
        <v>7.88315</v>
      </c>
      <c r="C249" s="79">
        <f t="shared" si="15"/>
        <v>7.9275321345</v>
      </c>
      <c r="D249" s="80">
        <f t="shared" si="16"/>
        <v>7.969076334999999</v>
      </c>
      <c r="E249" s="80">
        <f t="shared" si="17"/>
        <v>8.010068715</v>
      </c>
      <c r="F249" s="80">
        <f t="shared" si="18"/>
        <v>8.047907834999998</v>
      </c>
      <c r="G249" s="80">
        <f t="shared" si="19"/>
        <v>8.081017065</v>
      </c>
      <c r="H249" s="81"/>
      <c r="I249" s="81"/>
      <c r="J249" s="81"/>
      <c r="K249" s="81"/>
      <c r="L249" s="82"/>
      <c r="M249" s="82"/>
      <c r="N249" s="82"/>
      <c r="O249" s="82"/>
    </row>
    <row r="250" spans="1:15" ht="17.25">
      <c r="A250" s="77" t="s">
        <v>255</v>
      </c>
      <c r="B250" s="78">
        <v>7.51711</v>
      </c>
      <c r="C250" s="79">
        <f t="shared" si="15"/>
        <v>7.5594313293</v>
      </c>
      <c r="D250" s="80">
        <f t="shared" si="16"/>
        <v>7.599046498999999</v>
      </c>
      <c r="E250" s="80">
        <f t="shared" si="17"/>
        <v>7.638135471</v>
      </c>
      <c r="F250" s="80">
        <f t="shared" si="18"/>
        <v>7.6742175989999994</v>
      </c>
      <c r="G250" s="80">
        <f t="shared" si="19"/>
        <v>7.705789460999999</v>
      </c>
      <c r="H250" s="81"/>
      <c r="I250" s="81"/>
      <c r="J250" s="81"/>
      <c r="K250" s="81"/>
      <c r="L250" s="82"/>
      <c r="M250" s="82"/>
      <c r="N250" s="82"/>
      <c r="O250" s="82"/>
    </row>
    <row r="251" spans="1:15" ht="17.25">
      <c r="A251" s="77" t="s">
        <v>256</v>
      </c>
      <c r="B251" s="78">
        <v>7.14905</v>
      </c>
      <c r="C251" s="79">
        <f t="shared" si="15"/>
        <v>7.1892991515</v>
      </c>
      <c r="D251" s="80">
        <f t="shared" si="16"/>
        <v>7.226974644999999</v>
      </c>
      <c r="E251" s="80">
        <f t="shared" si="17"/>
        <v>7.264149705</v>
      </c>
      <c r="F251" s="80">
        <f t="shared" si="18"/>
        <v>7.298465145</v>
      </c>
      <c r="G251" s="80">
        <f t="shared" si="19"/>
        <v>7.328491154999999</v>
      </c>
      <c r="H251" s="81"/>
      <c r="I251" s="81"/>
      <c r="J251" s="81"/>
      <c r="K251" s="81"/>
      <c r="L251" s="82"/>
      <c r="M251" s="82"/>
      <c r="N251" s="82"/>
      <c r="O251" s="82"/>
    </row>
    <row r="252" spans="1:15" ht="17.25">
      <c r="A252" s="77" t="s">
        <v>257</v>
      </c>
      <c r="B252" s="78">
        <v>6.77907</v>
      </c>
      <c r="C252" s="79">
        <f t="shared" si="15"/>
        <v>6.8172361641</v>
      </c>
      <c r="D252" s="80">
        <f t="shared" si="16"/>
        <v>6.852961862999999</v>
      </c>
      <c r="E252" s="80">
        <f t="shared" si="17"/>
        <v>6.888213027</v>
      </c>
      <c r="F252" s="80">
        <f t="shared" si="18"/>
        <v>6.920752563</v>
      </c>
      <c r="G252" s="80">
        <f t="shared" si="19"/>
        <v>6.949224656999999</v>
      </c>
      <c r="H252" s="81"/>
      <c r="I252" s="81"/>
      <c r="J252" s="81"/>
      <c r="K252" s="81"/>
      <c r="L252" s="82"/>
      <c r="M252" s="82"/>
      <c r="N252" s="82"/>
      <c r="O252" s="82"/>
    </row>
    <row r="253" spans="1:15" ht="17.25">
      <c r="A253" s="77" t="s">
        <v>258</v>
      </c>
      <c r="B253" s="78">
        <v>6.40727</v>
      </c>
      <c r="C253" s="79">
        <f t="shared" si="15"/>
        <v>6.4433429301</v>
      </c>
      <c r="D253" s="80">
        <f t="shared" si="16"/>
        <v>6.477109242999999</v>
      </c>
      <c r="E253" s="80">
        <f t="shared" si="17"/>
        <v>6.510427046999999</v>
      </c>
      <c r="F253" s="80">
        <f t="shared" si="18"/>
        <v>6.541181942999999</v>
      </c>
      <c r="G253" s="80">
        <f t="shared" si="19"/>
        <v>6.568092476999999</v>
      </c>
      <c r="H253" s="81"/>
      <c r="I253" s="81"/>
      <c r="J253" s="81"/>
      <c r="K253" s="81"/>
      <c r="L253" s="82"/>
      <c r="M253" s="82"/>
      <c r="N253" s="82"/>
      <c r="O253" s="82"/>
    </row>
    <row r="254" spans="1:15" ht="17.25">
      <c r="A254" s="77" t="s">
        <v>259</v>
      </c>
      <c r="B254" s="78">
        <v>6.03373</v>
      </c>
      <c r="C254" s="79">
        <f t="shared" si="15"/>
        <v>6.0676998999</v>
      </c>
      <c r="D254" s="80">
        <f t="shared" si="16"/>
        <v>6.099497657</v>
      </c>
      <c r="E254" s="80">
        <f t="shared" si="17"/>
        <v>6.130873053</v>
      </c>
      <c r="F254" s="80">
        <f t="shared" si="18"/>
        <v>6.159834957</v>
      </c>
      <c r="G254" s="80">
        <f t="shared" si="19"/>
        <v>6.185176622999999</v>
      </c>
      <c r="H254" s="81"/>
      <c r="I254" s="81"/>
      <c r="J254" s="81"/>
      <c r="K254" s="81"/>
      <c r="L254" s="82"/>
      <c r="M254" s="82"/>
      <c r="N254" s="82"/>
      <c r="O254" s="82"/>
    </row>
    <row r="255" spans="1:15" ht="17.25">
      <c r="A255" s="77" t="s">
        <v>260</v>
      </c>
      <c r="B255" s="78">
        <v>5.65855</v>
      </c>
      <c r="C255" s="79">
        <f t="shared" si="15"/>
        <v>5.6904076365</v>
      </c>
      <c r="D255" s="80">
        <f t="shared" si="16"/>
        <v>5.720228195</v>
      </c>
      <c r="E255" s="80">
        <f t="shared" si="17"/>
        <v>5.749652655</v>
      </c>
      <c r="F255" s="80">
        <f t="shared" si="18"/>
        <v>5.7768136949999995</v>
      </c>
      <c r="G255" s="80">
        <f t="shared" si="19"/>
        <v>5.800579604999999</v>
      </c>
      <c r="H255" s="81"/>
      <c r="I255" s="81"/>
      <c r="J255" s="81"/>
      <c r="K255" s="81"/>
      <c r="L255" s="82"/>
      <c r="M255" s="82"/>
      <c r="N255" s="82"/>
      <c r="O255" s="82"/>
    </row>
    <row r="256" spans="1:15" ht="17.25">
      <c r="A256" s="77" t="s">
        <v>261</v>
      </c>
      <c r="B256" s="78">
        <v>5.28182</v>
      </c>
      <c r="C256" s="79">
        <f t="shared" si="15"/>
        <v>5.3115566466</v>
      </c>
      <c r="D256" s="80">
        <f t="shared" si="16"/>
        <v>5.339391837999999</v>
      </c>
      <c r="E256" s="80">
        <f t="shared" si="17"/>
        <v>5.366857302</v>
      </c>
      <c r="F256" s="80">
        <f t="shared" si="18"/>
        <v>5.392210037999999</v>
      </c>
      <c r="G256" s="80">
        <f t="shared" si="19"/>
        <v>5.414393681999999</v>
      </c>
      <c r="H256" s="81"/>
      <c r="I256" s="81"/>
      <c r="J256" s="81"/>
      <c r="K256" s="81"/>
      <c r="L256" s="82"/>
      <c r="M256" s="82"/>
      <c r="N256" s="82"/>
      <c r="O256" s="82"/>
    </row>
    <row r="257" spans="1:15" ht="17.25">
      <c r="A257" s="77" t="s">
        <v>262</v>
      </c>
      <c r="B257" s="78">
        <v>4.90363</v>
      </c>
      <c r="C257" s="79">
        <f t="shared" si="15"/>
        <v>4.9312374369</v>
      </c>
      <c r="D257" s="80">
        <f t="shared" si="16"/>
        <v>4.957079566999999</v>
      </c>
      <c r="E257" s="80">
        <f t="shared" si="17"/>
        <v>4.9825784429999995</v>
      </c>
      <c r="F257" s="80">
        <f t="shared" si="18"/>
        <v>5.006115866999999</v>
      </c>
      <c r="G257" s="80">
        <f t="shared" si="19"/>
        <v>5.026711112999999</v>
      </c>
      <c r="H257" s="81"/>
      <c r="I257" s="81"/>
      <c r="J257" s="81"/>
      <c r="K257" s="81"/>
      <c r="L257" s="82"/>
      <c r="M257" s="82"/>
      <c r="N257" s="82"/>
      <c r="O257" s="82"/>
    </row>
    <row r="258" spans="1:15" ht="17.25">
      <c r="A258" s="77" t="s">
        <v>263</v>
      </c>
      <c r="B258" s="78">
        <v>4.52406</v>
      </c>
      <c r="C258" s="79">
        <f t="shared" si="15"/>
        <v>4.5495304578</v>
      </c>
      <c r="D258" s="80">
        <f t="shared" si="16"/>
        <v>4.573372254</v>
      </c>
      <c r="E258" s="80">
        <f t="shared" si="17"/>
        <v>4.596897366</v>
      </c>
      <c r="F258" s="80">
        <f t="shared" si="18"/>
        <v>4.618612854</v>
      </c>
      <c r="G258" s="80">
        <f t="shared" si="19"/>
        <v>4.637613906</v>
      </c>
      <c r="H258" s="81"/>
      <c r="I258" s="81"/>
      <c r="J258" s="81"/>
      <c r="K258" s="81"/>
      <c r="L258" s="82"/>
      <c r="M258" s="82"/>
      <c r="N258" s="82"/>
      <c r="O258" s="82"/>
    </row>
    <row r="259" spans="1:15" ht="17.25">
      <c r="A259" s="77" t="s">
        <v>264</v>
      </c>
      <c r="B259" s="78">
        <v>4.14322</v>
      </c>
      <c r="C259" s="79">
        <f t="shared" si="15"/>
        <v>4.166546328600001</v>
      </c>
      <c r="D259" s="80">
        <f t="shared" si="16"/>
        <v>4.188381098</v>
      </c>
      <c r="E259" s="80">
        <f t="shared" si="17"/>
        <v>4.2099258420000005</v>
      </c>
      <c r="F259" s="80">
        <f t="shared" si="18"/>
        <v>4.229813298</v>
      </c>
      <c r="G259" s="80">
        <f t="shared" si="19"/>
        <v>4.247214822</v>
      </c>
      <c r="H259" s="81"/>
      <c r="I259" s="81"/>
      <c r="J259" s="81"/>
      <c r="K259" s="81"/>
      <c r="L259" s="82"/>
      <c r="M259" s="82"/>
      <c r="N259" s="82"/>
      <c r="O259" s="82"/>
    </row>
    <row r="260" spans="1:15" ht="17.25">
      <c r="A260" s="77" t="s">
        <v>265</v>
      </c>
      <c r="B260" s="78">
        <v>3.76118</v>
      </c>
      <c r="C260" s="79">
        <f t="shared" si="15"/>
        <v>3.7823554434</v>
      </c>
      <c r="D260" s="80">
        <f t="shared" si="16"/>
        <v>3.8021768619999996</v>
      </c>
      <c r="E260" s="80">
        <f t="shared" si="17"/>
        <v>3.821734998</v>
      </c>
      <c r="F260" s="80">
        <f t="shared" si="18"/>
        <v>3.8397886619999997</v>
      </c>
      <c r="G260" s="80">
        <f t="shared" si="19"/>
        <v>3.8555856179999997</v>
      </c>
      <c r="H260" s="81"/>
      <c r="I260" s="81"/>
      <c r="J260" s="81"/>
      <c r="K260" s="81"/>
      <c r="L260" s="82"/>
      <c r="M260" s="82"/>
      <c r="N260" s="82"/>
      <c r="O260" s="82"/>
    </row>
    <row r="261" spans="1:15" ht="17.25">
      <c r="A261" s="77" t="s">
        <v>266</v>
      </c>
      <c r="B261" s="78">
        <v>3.37804</v>
      </c>
      <c r="C261" s="79">
        <f aca="true" t="shared" si="20" ref="C261:C324">B261*1.00563</f>
        <v>3.3970583652</v>
      </c>
      <c r="D261" s="80">
        <f aca="true" t="shared" si="21" ref="D261:D324">B261*1.0109</f>
        <v>3.414860636</v>
      </c>
      <c r="E261" s="80">
        <f aca="true" t="shared" si="22" ref="E261:E324">B261*1.0161</f>
        <v>3.432426444</v>
      </c>
      <c r="F261" s="80">
        <f aca="true" t="shared" si="23" ref="F261:F324">B261*1.0209</f>
        <v>3.4486410359999997</v>
      </c>
      <c r="G261" s="80">
        <f aca="true" t="shared" si="24" ref="G261:G324">B261*1.0251</f>
        <v>3.4628288039999995</v>
      </c>
      <c r="H261" s="81"/>
      <c r="I261" s="81"/>
      <c r="J261" s="81"/>
      <c r="K261" s="81"/>
      <c r="L261" s="82"/>
      <c r="M261" s="82"/>
      <c r="N261" s="82"/>
      <c r="O261" s="82"/>
    </row>
    <row r="262" spans="1:15" ht="17.25">
      <c r="A262" s="77" t="s">
        <v>267</v>
      </c>
      <c r="B262" s="78">
        <v>2.99387</v>
      </c>
      <c r="C262" s="79">
        <f t="shared" si="20"/>
        <v>3.0107254881</v>
      </c>
      <c r="D262" s="80">
        <f t="shared" si="21"/>
        <v>3.0265031829999995</v>
      </c>
      <c r="E262" s="80">
        <f t="shared" si="22"/>
        <v>3.0420713069999996</v>
      </c>
      <c r="F262" s="80">
        <f t="shared" si="23"/>
        <v>3.0564418829999997</v>
      </c>
      <c r="G262" s="80">
        <f t="shared" si="24"/>
        <v>3.0690161369999993</v>
      </c>
      <c r="H262" s="81"/>
      <c r="I262" s="81"/>
      <c r="J262" s="81"/>
      <c r="K262" s="81"/>
      <c r="L262" s="82"/>
      <c r="M262" s="82"/>
      <c r="N262" s="82"/>
      <c r="O262" s="82"/>
    </row>
    <row r="263" spans="1:15" ht="17.25">
      <c r="A263" s="77" t="s">
        <v>268</v>
      </c>
      <c r="B263" s="78">
        <v>2.60876</v>
      </c>
      <c r="C263" s="79">
        <f t="shared" si="20"/>
        <v>2.6234473188000003</v>
      </c>
      <c r="D263" s="80">
        <f t="shared" si="21"/>
        <v>2.637195484</v>
      </c>
      <c r="E263" s="80">
        <f t="shared" si="22"/>
        <v>2.650761036</v>
      </c>
      <c r="F263" s="80">
        <f t="shared" si="23"/>
        <v>2.663283084</v>
      </c>
      <c r="G263" s="80">
        <f t="shared" si="24"/>
        <v>2.674239876</v>
      </c>
      <c r="H263" s="81"/>
      <c r="I263" s="81"/>
      <c r="J263" s="81"/>
      <c r="K263" s="81"/>
      <c r="L263" s="82"/>
      <c r="M263" s="82"/>
      <c r="N263" s="82"/>
      <c r="O263" s="82"/>
    </row>
    <row r="264" spans="1:15" ht="17.25">
      <c r="A264" s="77" t="s">
        <v>269</v>
      </c>
      <c r="B264" s="78">
        <v>2.2228</v>
      </c>
      <c r="C264" s="79">
        <f t="shared" si="20"/>
        <v>2.2353143639999997</v>
      </c>
      <c r="D264" s="80">
        <f t="shared" si="21"/>
        <v>2.2470285199999998</v>
      </c>
      <c r="E264" s="80">
        <f t="shared" si="22"/>
        <v>2.25858708</v>
      </c>
      <c r="F264" s="80">
        <f t="shared" si="23"/>
        <v>2.26925652</v>
      </c>
      <c r="G264" s="80">
        <f t="shared" si="24"/>
        <v>2.27859228</v>
      </c>
      <c r="H264" s="81"/>
      <c r="I264" s="81"/>
      <c r="J264" s="81"/>
      <c r="K264" s="81"/>
      <c r="L264" s="82"/>
      <c r="M264" s="82"/>
      <c r="N264" s="82"/>
      <c r="O264" s="82"/>
    </row>
    <row r="265" spans="1:15" ht="17.25">
      <c r="A265" s="77" t="s">
        <v>270</v>
      </c>
      <c r="B265" s="78">
        <v>1.83607</v>
      </c>
      <c r="C265" s="79">
        <f t="shared" si="20"/>
        <v>1.8464070741</v>
      </c>
      <c r="D265" s="80">
        <f t="shared" si="21"/>
        <v>1.8560831629999999</v>
      </c>
      <c r="E265" s="80">
        <f t="shared" si="22"/>
        <v>1.865630727</v>
      </c>
      <c r="F265" s="80">
        <f t="shared" si="23"/>
        <v>1.874443863</v>
      </c>
      <c r="G265" s="80">
        <f t="shared" si="24"/>
        <v>1.8821553569999998</v>
      </c>
      <c r="H265" s="81"/>
      <c r="I265" s="81"/>
      <c r="J265" s="81"/>
      <c r="K265" s="81"/>
      <c r="L265" s="82"/>
      <c r="M265" s="82"/>
      <c r="N265" s="82"/>
      <c r="O265" s="82"/>
    </row>
    <row r="266" spans="1:15" ht="17.25">
      <c r="A266" s="77" t="s">
        <v>271</v>
      </c>
      <c r="B266" s="78">
        <v>1.44865</v>
      </c>
      <c r="C266" s="79">
        <f t="shared" si="20"/>
        <v>1.4568058995</v>
      </c>
      <c r="D266" s="80">
        <f t="shared" si="21"/>
        <v>1.4644402849999998</v>
      </c>
      <c r="E266" s="80">
        <f t="shared" si="22"/>
        <v>1.471973265</v>
      </c>
      <c r="F266" s="80">
        <f t="shared" si="23"/>
        <v>1.4789267849999999</v>
      </c>
      <c r="G266" s="80">
        <f t="shared" si="24"/>
        <v>1.4850111149999998</v>
      </c>
      <c r="H266" s="81"/>
      <c r="I266" s="81"/>
      <c r="J266" s="81"/>
      <c r="K266" s="81"/>
      <c r="L266" s="82"/>
      <c r="M266" s="82"/>
      <c r="N266" s="82"/>
      <c r="O266" s="82"/>
    </row>
    <row r="267" spans="1:15" ht="17.25">
      <c r="A267" s="77" t="s">
        <v>272</v>
      </c>
      <c r="B267" s="78">
        <v>1.06064</v>
      </c>
      <c r="C267" s="79">
        <f t="shared" si="20"/>
        <v>1.0666114032</v>
      </c>
      <c r="D267" s="80">
        <f t="shared" si="21"/>
        <v>1.072200976</v>
      </c>
      <c r="E267" s="80">
        <f t="shared" si="22"/>
        <v>1.077716304</v>
      </c>
      <c r="F267" s="80">
        <f t="shared" si="23"/>
        <v>1.0828073759999999</v>
      </c>
      <c r="G267" s="80">
        <f t="shared" si="24"/>
        <v>1.087262064</v>
      </c>
      <c r="H267" s="81"/>
      <c r="I267" s="81"/>
      <c r="J267" s="81"/>
      <c r="K267" s="81"/>
      <c r="L267" s="82"/>
      <c r="M267" s="82"/>
      <c r="N267" s="82"/>
      <c r="O267" s="82"/>
    </row>
    <row r="268" spans="1:15" ht="17.25">
      <c r="A268" s="77" t="s">
        <v>273</v>
      </c>
      <c r="B268" s="78">
        <v>0.67212</v>
      </c>
      <c r="C268" s="79">
        <f t="shared" si="20"/>
        <v>0.6759040356000001</v>
      </c>
      <c r="D268" s="80">
        <f t="shared" si="21"/>
        <v>0.6794461079999999</v>
      </c>
      <c r="E268" s="80">
        <f t="shared" si="22"/>
        <v>0.6829411320000001</v>
      </c>
      <c r="F268" s="80">
        <f t="shared" si="23"/>
        <v>0.686167308</v>
      </c>
      <c r="G268" s="80">
        <f t="shared" si="24"/>
        <v>0.688990212</v>
      </c>
      <c r="H268" s="81"/>
      <c r="I268" s="81"/>
      <c r="J268" s="81"/>
      <c r="K268" s="81"/>
      <c r="L268" s="82"/>
      <c r="M268" s="82"/>
      <c r="N268" s="82"/>
      <c r="O268" s="82"/>
    </row>
    <row r="269" spans="1:15" ht="17.25">
      <c r="A269" s="77" t="s">
        <v>274</v>
      </c>
      <c r="B269" s="89">
        <v>0.28319</v>
      </c>
      <c r="C269" s="90">
        <f t="shared" si="20"/>
        <v>0.2847843597</v>
      </c>
      <c r="D269" s="91">
        <f t="shared" si="21"/>
        <v>0.286276771</v>
      </c>
      <c r="E269" s="91">
        <f t="shared" si="22"/>
        <v>0.287749359</v>
      </c>
      <c r="F269" s="91">
        <f t="shared" si="23"/>
        <v>0.289108671</v>
      </c>
      <c r="G269" s="91">
        <f t="shared" si="24"/>
        <v>0.290298069</v>
      </c>
      <c r="H269" s="280" t="s">
        <v>763</v>
      </c>
      <c r="I269" s="281"/>
      <c r="J269" s="281"/>
      <c r="K269" s="81"/>
      <c r="L269" s="82"/>
      <c r="M269" s="82"/>
      <c r="N269" s="82"/>
      <c r="O269" s="82"/>
    </row>
    <row r="270" spans="1:15" ht="17.25">
      <c r="A270" s="77" t="s">
        <v>275</v>
      </c>
      <c r="B270" s="89">
        <v>-0.10606</v>
      </c>
      <c r="C270" s="90">
        <f t="shared" si="20"/>
        <v>-0.1066571178</v>
      </c>
      <c r="D270" s="91">
        <f t="shared" si="21"/>
        <v>-0.10721605399999999</v>
      </c>
      <c r="E270" s="91">
        <f t="shared" si="22"/>
        <v>-0.107767566</v>
      </c>
      <c r="F270" s="91">
        <f t="shared" si="23"/>
        <v>-0.10827665399999999</v>
      </c>
      <c r="G270" s="91">
        <f t="shared" si="24"/>
        <v>-0.10872210599999999</v>
      </c>
      <c r="H270" s="281"/>
      <c r="I270" s="281"/>
      <c r="J270" s="281"/>
      <c r="K270" s="81"/>
      <c r="L270" s="82"/>
      <c r="M270" s="82"/>
      <c r="N270" s="82"/>
      <c r="O270" s="82"/>
    </row>
    <row r="271" spans="1:15" ht="17.25">
      <c r="A271" s="77" t="s">
        <v>276</v>
      </c>
      <c r="B271" s="78">
        <v>-0.49553</v>
      </c>
      <c r="C271" s="79">
        <f t="shared" si="20"/>
        <v>-0.49831983390000006</v>
      </c>
      <c r="D271" s="80">
        <f t="shared" si="21"/>
        <v>-0.500931277</v>
      </c>
      <c r="E271" s="80">
        <f t="shared" si="22"/>
        <v>-0.503508033</v>
      </c>
      <c r="F271" s="80">
        <f t="shared" si="23"/>
        <v>-0.505886577</v>
      </c>
      <c r="G271" s="80">
        <f t="shared" si="24"/>
        <v>-0.507967803</v>
      </c>
      <c r="H271" s="81"/>
      <c r="I271" s="81"/>
      <c r="J271" s="81"/>
      <c r="K271" s="81"/>
      <c r="L271" s="82"/>
      <c r="M271" s="82"/>
      <c r="N271" s="82"/>
      <c r="O271" s="82"/>
    </row>
    <row r="272" spans="1:15" ht="17.25">
      <c r="A272" s="77" t="s">
        <v>277</v>
      </c>
      <c r="B272" s="78">
        <v>-0.88513</v>
      </c>
      <c r="C272" s="79">
        <f t="shared" si="20"/>
        <v>-0.8901132818999999</v>
      </c>
      <c r="D272" s="80">
        <f t="shared" si="21"/>
        <v>-0.8947779169999999</v>
      </c>
      <c r="E272" s="80">
        <f t="shared" si="22"/>
        <v>-0.899380593</v>
      </c>
      <c r="F272" s="80">
        <f t="shared" si="23"/>
        <v>-0.9036292169999999</v>
      </c>
      <c r="G272" s="80">
        <f t="shared" si="24"/>
        <v>-0.9073467629999998</v>
      </c>
      <c r="H272" s="81"/>
      <c r="I272" s="81"/>
      <c r="J272" s="81"/>
      <c r="K272" s="81"/>
      <c r="L272" s="82"/>
      <c r="M272" s="82"/>
      <c r="N272" s="82"/>
      <c r="O272" s="82"/>
    </row>
    <row r="273" spans="1:15" ht="17.25">
      <c r="A273" s="77" t="s">
        <v>278</v>
      </c>
      <c r="B273" s="78">
        <v>-1.27474</v>
      </c>
      <c r="C273" s="79">
        <f t="shared" si="20"/>
        <v>-1.2819167862</v>
      </c>
      <c r="D273" s="80">
        <f t="shared" si="21"/>
        <v>-1.2886346659999999</v>
      </c>
      <c r="E273" s="80">
        <f t="shared" si="22"/>
        <v>-1.295263314</v>
      </c>
      <c r="F273" s="80">
        <f t="shared" si="23"/>
        <v>-1.301382066</v>
      </c>
      <c r="G273" s="80">
        <f t="shared" si="24"/>
        <v>-1.306735974</v>
      </c>
      <c r="H273" s="81"/>
      <c r="I273" s="81"/>
      <c r="J273" s="81"/>
      <c r="K273" s="81"/>
      <c r="L273" s="82"/>
      <c r="M273" s="82"/>
      <c r="N273" s="82"/>
      <c r="O273" s="82"/>
    </row>
    <row r="274" spans="1:15" ht="17.25">
      <c r="A274" s="77" t="s">
        <v>279</v>
      </c>
      <c r="B274" s="78">
        <v>-1.66428</v>
      </c>
      <c r="C274" s="79">
        <f t="shared" si="20"/>
        <v>-1.6736498964</v>
      </c>
      <c r="D274" s="80">
        <f t="shared" si="21"/>
        <v>-1.6824206519999998</v>
      </c>
      <c r="E274" s="80">
        <f t="shared" si="22"/>
        <v>-1.691074908</v>
      </c>
      <c r="F274" s="80">
        <f t="shared" si="23"/>
        <v>-1.6990634519999999</v>
      </c>
      <c r="G274" s="80">
        <f t="shared" si="24"/>
        <v>-1.7060534279999997</v>
      </c>
      <c r="H274" s="81"/>
      <c r="I274" s="81"/>
      <c r="J274" s="81"/>
      <c r="K274" s="81"/>
      <c r="L274" s="82"/>
      <c r="M274" s="82"/>
      <c r="N274" s="82"/>
      <c r="O274" s="82"/>
    </row>
    <row r="275" spans="1:15" ht="17.25">
      <c r="A275" s="77" t="s">
        <v>280</v>
      </c>
      <c r="B275" s="78">
        <v>-2.05364</v>
      </c>
      <c r="C275" s="79">
        <f t="shared" si="20"/>
        <v>-2.0652019932</v>
      </c>
      <c r="D275" s="80">
        <f t="shared" si="21"/>
        <v>-2.076024676</v>
      </c>
      <c r="E275" s="80">
        <f t="shared" si="22"/>
        <v>-2.086703604</v>
      </c>
      <c r="F275" s="80">
        <f t="shared" si="23"/>
        <v>-2.096561076</v>
      </c>
      <c r="G275" s="80">
        <f t="shared" si="24"/>
        <v>-2.105186364</v>
      </c>
      <c r="H275" s="81"/>
      <c r="I275" s="81"/>
      <c r="J275" s="81"/>
      <c r="K275" s="81"/>
      <c r="L275" s="82"/>
      <c r="M275" s="82"/>
      <c r="N275" s="82"/>
      <c r="O275" s="82"/>
    </row>
    <row r="276" spans="1:15" ht="17.25">
      <c r="A276" s="77" t="s">
        <v>281</v>
      </c>
      <c r="B276" s="78">
        <v>-2.44272</v>
      </c>
      <c r="C276" s="79">
        <f t="shared" si="20"/>
        <v>-2.4564725136</v>
      </c>
      <c r="D276" s="80">
        <f t="shared" si="21"/>
        <v>-2.4693456479999996</v>
      </c>
      <c r="E276" s="80">
        <f t="shared" si="22"/>
        <v>-2.482047792</v>
      </c>
      <c r="F276" s="80">
        <f t="shared" si="23"/>
        <v>-2.493772848</v>
      </c>
      <c r="G276" s="80">
        <f t="shared" si="24"/>
        <v>-2.504032272</v>
      </c>
      <c r="H276" s="81"/>
      <c r="I276" s="81"/>
      <c r="J276" s="81"/>
      <c r="K276" s="81"/>
      <c r="L276" s="82"/>
      <c r="M276" s="82"/>
      <c r="N276" s="82"/>
      <c r="O276" s="82"/>
    </row>
    <row r="277" spans="1:15" ht="17.25">
      <c r="A277" s="77" t="s">
        <v>282</v>
      </c>
      <c r="B277" s="78">
        <v>-2.83141</v>
      </c>
      <c r="C277" s="79">
        <f t="shared" si="20"/>
        <v>-2.8473508383</v>
      </c>
      <c r="D277" s="80">
        <f t="shared" si="21"/>
        <v>-2.862272369</v>
      </c>
      <c r="E277" s="80">
        <f t="shared" si="22"/>
        <v>-2.876995701</v>
      </c>
      <c r="F277" s="80">
        <f t="shared" si="23"/>
        <v>-2.8905864689999996</v>
      </c>
      <c r="G277" s="80">
        <f t="shared" si="24"/>
        <v>-2.902478391</v>
      </c>
      <c r="H277" s="81"/>
      <c r="I277" s="81"/>
      <c r="J277" s="81"/>
      <c r="K277" s="81"/>
      <c r="L277" s="82"/>
      <c r="M277" s="82"/>
      <c r="N277" s="82"/>
      <c r="O277" s="82"/>
    </row>
    <row r="278" spans="1:15" ht="17.25">
      <c r="A278" s="77" t="s">
        <v>283</v>
      </c>
      <c r="B278" s="78">
        <v>-3.21962</v>
      </c>
      <c r="C278" s="79">
        <f t="shared" si="20"/>
        <v>-3.2377464606</v>
      </c>
      <c r="D278" s="80">
        <f t="shared" si="21"/>
        <v>-3.2547138579999997</v>
      </c>
      <c r="E278" s="80">
        <f t="shared" si="22"/>
        <v>-3.271455882</v>
      </c>
      <c r="F278" s="80">
        <f t="shared" si="23"/>
        <v>-3.2869100579999997</v>
      </c>
      <c r="G278" s="80">
        <f t="shared" si="24"/>
        <v>-3.3004324619999994</v>
      </c>
      <c r="H278" s="81"/>
      <c r="I278" s="81"/>
      <c r="J278" s="81"/>
      <c r="K278" s="81"/>
      <c r="L278" s="82"/>
      <c r="M278" s="82"/>
      <c r="N278" s="82"/>
      <c r="O278" s="82"/>
    </row>
    <row r="279" spans="1:15" ht="17.25">
      <c r="A279" s="77" t="s">
        <v>284</v>
      </c>
      <c r="B279" s="78">
        <v>-3.60724</v>
      </c>
      <c r="C279" s="79">
        <f t="shared" si="20"/>
        <v>-3.6275487612</v>
      </c>
      <c r="D279" s="80">
        <f t="shared" si="21"/>
        <v>-3.6465589159999996</v>
      </c>
      <c r="E279" s="80">
        <f t="shared" si="22"/>
        <v>-3.665316564</v>
      </c>
      <c r="F279" s="80">
        <f t="shared" si="23"/>
        <v>-3.6826313159999997</v>
      </c>
      <c r="G279" s="80">
        <f t="shared" si="24"/>
        <v>-3.6977817239999995</v>
      </c>
      <c r="H279" s="81"/>
      <c r="I279" s="81"/>
      <c r="J279" s="81"/>
      <c r="K279" s="81"/>
      <c r="L279" s="82"/>
      <c r="M279" s="82"/>
      <c r="N279" s="82"/>
      <c r="O279" s="82"/>
    </row>
    <row r="280" spans="1:15" ht="17.25">
      <c r="A280" s="77" t="s">
        <v>285</v>
      </c>
      <c r="B280" s="78">
        <v>-3.99417</v>
      </c>
      <c r="C280" s="79">
        <f t="shared" si="20"/>
        <v>-4.0166571771</v>
      </c>
      <c r="D280" s="80">
        <f t="shared" si="21"/>
        <v>-4.037706452999999</v>
      </c>
      <c r="E280" s="80">
        <f t="shared" si="22"/>
        <v>-4.058476137</v>
      </c>
      <c r="F280" s="80">
        <f t="shared" si="23"/>
        <v>-4.077648152999999</v>
      </c>
      <c r="G280" s="80">
        <f t="shared" si="24"/>
        <v>-4.094423666999999</v>
      </c>
      <c r="H280" s="81"/>
      <c r="I280" s="81"/>
      <c r="J280" s="81"/>
      <c r="K280" s="81"/>
      <c r="L280" s="82"/>
      <c r="M280" s="82"/>
      <c r="N280" s="82"/>
      <c r="O280" s="82"/>
    </row>
    <row r="281" spans="1:15" ht="17.25">
      <c r="A281" s="77" t="s">
        <v>286</v>
      </c>
      <c r="B281" s="78">
        <v>-4.3803</v>
      </c>
      <c r="C281" s="79">
        <f t="shared" si="20"/>
        <v>-4.404961089</v>
      </c>
      <c r="D281" s="80">
        <f t="shared" si="21"/>
        <v>-4.428045269999999</v>
      </c>
      <c r="E281" s="80">
        <f t="shared" si="22"/>
        <v>-4.45082283</v>
      </c>
      <c r="F281" s="80">
        <f t="shared" si="23"/>
        <v>-4.47184827</v>
      </c>
      <c r="G281" s="80">
        <f t="shared" si="24"/>
        <v>-4.490245529999999</v>
      </c>
      <c r="H281" s="81"/>
      <c r="I281" s="81"/>
      <c r="J281" s="81"/>
      <c r="K281" s="81"/>
      <c r="L281" s="82"/>
      <c r="M281" s="82"/>
      <c r="N281" s="82"/>
      <c r="O281" s="82"/>
    </row>
    <row r="282" spans="1:15" ht="17.25">
      <c r="A282" s="77" t="s">
        <v>287</v>
      </c>
      <c r="B282" s="78">
        <v>-4.76553</v>
      </c>
      <c r="C282" s="79">
        <f t="shared" si="20"/>
        <v>-4.7923599339</v>
      </c>
      <c r="D282" s="80">
        <f t="shared" si="21"/>
        <v>-4.817474277</v>
      </c>
      <c r="E282" s="80">
        <f t="shared" si="22"/>
        <v>-4.842255033</v>
      </c>
      <c r="F282" s="80">
        <f t="shared" si="23"/>
        <v>-4.865129576999999</v>
      </c>
      <c r="G282" s="80">
        <f t="shared" si="24"/>
        <v>-4.885144802999999</v>
      </c>
      <c r="H282" s="81"/>
      <c r="I282" s="81"/>
      <c r="J282" s="81"/>
      <c r="K282" s="81"/>
      <c r="L282" s="82"/>
      <c r="M282" s="82"/>
      <c r="N282" s="82"/>
      <c r="O282" s="82"/>
    </row>
    <row r="283" spans="1:15" ht="17.25">
      <c r="A283" s="77" t="s">
        <v>288</v>
      </c>
      <c r="B283" s="78">
        <v>-5.14975</v>
      </c>
      <c r="C283" s="79">
        <f t="shared" si="20"/>
        <v>-5.1787430925</v>
      </c>
      <c r="D283" s="80">
        <f t="shared" si="21"/>
        <v>-5.205882275</v>
      </c>
      <c r="E283" s="80">
        <f t="shared" si="22"/>
        <v>-5.232660975</v>
      </c>
      <c r="F283" s="80">
        <f t="shared" si="23"/>
        <v>-5.2573797749999995</v>
      </c>
      <c r="G283" s="80">
        <f t="shared" si="24"/>
        <v>-5.279008725</v>
      </c>
      <c r="H283" s="81"/>
      <c r="I283" s="81"/>
      <c r="J283" s="81"/>
      <c r="K283" s="81"/>
      <c r="L283" s="82"/>
      <c r="M283" s="82"/>
      <c r="N283" s="82"/>
      <c r="O283" s="82"/>
    </row>
    <row r="284" spans="1:15" ht="17.25">
      <c r="A284" s="77" t="s">
        <v>289</v>
      </c>
      <c r="B284" s="78">
        <v>-5.53288</v>
      </c>
      <c r="C284" s="79">
        <f t="shared" si="20"/>
        <v>-5.5640301143999995</v>
      </c>
      <c r="D284" s="80">
        <f t="shared" si="21"/>
        <v>-5.593188391999999</v>
      </c>
      <c r="E284" s="80">
        <f t="shared" si="22"/>
        <v>-5.621959368</v>
      </c>
      <c r="F284" s="80">
        <f t="shared" si="23"/>
        <v>-5.648517191999999</v>
      </c>
      <c r="G284" s="80">
        <f t="shared" si="24"/>
        <v>-5.671755287999999</v>
      </c>
      <c r="H284" s="81"/>
      <c r="I284" s="81"/>
      <c r="J284" s="81"/>
      <c r="K284" s="81"/>
      <c r="L284" s="82"/>
      <c r="M284" s="82"/>
      <c r="N284" s="82"/>
      <c r="O284" s="82"/>
    </row>
    <row r="285" spans="1:15" ht="17.25">
      <c r="A285" s="77" t="s">
        <v>290</v>
      </c>
      <c r="B285" s="78">
        <v>-5.91479</v>
      </c>
      <c r="C285" s="79">
        <f t="shared" si="20"/>
        <v>-5.9480902677000005</v>
      </c>
      <c r="D285" s="80">
        <f t="shared" si="21"/>
        <v>-5.979261211</v>
      </c>
      <c r="E285" s="80">
        <f t="shared" si="22"/>
        <v>-6.010018119</v>
      </c>
      <c r="F285" s="80">
        <f t="shared" si="23"/>
        <v>-6.038409110999999</v>
      </c>
      <c r="G285" s="80">
        <f t="shared" si="24"/>
        <v>-6.063251229</v>
      </c>
      <c r="H285" s="81"/>
      <c r="I285" s="81"/>
      <c r="J285" s="81"/>
      <c r="K285" s="81"/>
      <c r="L285" s="82"/>
      <c r="M285" s="82"/>
      <c r="N285" s="82"/>
      <c r="O285" s="82"/>
    </row>
    <row r="286" spans="1:15" ht="17.25">
      <c r="A286" s="77" t="s">
        <v>291</v>
      </c>
      <c r="B286" s="78">
        <v>-6.29539</v>
      </c>
      <c r="C286" s="79">
        <f t="shared" si="20"/>
        <v>-6.3308330457</v>
      </c>
      <c r="D286" s="80">
        <f t="shared" si="21"/>
        <v>-6.364009750999999</v>
      </c>
      <c r="E286" s="80">
        <f t="shared" si="22"/>
        <v>-6.396745779000001</v>
      </c>
      <c r="F286" s="80">
        <f t="shared" si="23"/>
        <v>-6.4269636509999994</v>
      </c>
      <c r="G286" s="80">
        <f t="shared" si="24"/>
        <v>-6.453404289</v>
      </c>
      <c r="H286" s="81"/>
      <c r="I286" s="81"/>
      <c r="J286" s="81"/>
      <c r="K286" s="81"/>
      <c r="L286" s="82"/>
      <c r="M286" s="82"/>
      <c r="N286" s="82"/>
      <c r="O286" s="82"/>
    </row>
    <row r="287" spans="1:15" ht="17.25">
      <c r="A287" s="77" t="s">
        <v>292</v>
      </c>
      <c r="B287" s="78">
        <v>-6.67458</v>
      </c>
      <c r="C287" s="79">
        <f t="shared" si="20"/>
        <v>-6.7121578854</v>
      </c>
      <c r="D287" s="80">
        <f t="shared" si="21"/>
        <v>-6.747332921999999</v>
      </c>
      <c r="E287" s="80">
        <f t="shared" si="22"/>
        <v>-6.782040738</v>
      </c>
      <c r="F287" s="80">
        <f t="shared" si="23"/>
        <v>-6.814078721999999</v>
      </c>
      <c r="G287" s="80">
        <f t="shared" si="24"/>
        <v>-6.842111957999999</v>
      </c>
      <c r="H287" s="81"/>
      <c r="I287" s="81"/>
      <c r="J287" s="81"/>
      <c r="K287" s="81"/>
      <c r="L287" s="82"/>
      <c r="M287" s="82"/>
      <c r="N287" s="82"/>
      <c r="O287" s="82"/>
    </row>
    <row r="288" spans="1:15" ht="17.25">
      <c r="A288" s="77" t="s">
        <v>293</v>
      </c>
      <c r="B288" s="78">
        <v>-7.05226</v>
      </c>
      <c r="C288" s="79">
        <f t="shared" si="20"/>
        <v>-7.091964223800001</v>
      </c>
      <c r="D288" s="80">
        <f t="shared" si="21"/>
        <v>-7.129129634</v>
      </c>
      <c r="E288" s="80">
        <f t="shared" si="22"/>
        <v>-7.165801386</v>
      </c>
      <c r="F288" s="80">
        <f t="shared" si="23"/>
        <v>-7.199652234</v>
      </c>
      <c r="G288" s="80">
        <f t="shared" si="24"/>
        <v>-7.2292717259999995</v>
      </c>
      <c r="H288" s="81"/>
      <c r="I288" s="81"/>
      <c r="J288" s="81"/>
      <c r="K288" s="81"/>
      <c r="L288" s="82"/>
      <c r="M288" s="82"/>
      <c r="N288" s="82"/>
      <c r="O288" s="82"/>
    </row>
    <row r="289" spans="1:15" ht="17.25">
      <c r="A289" s="77" t="s">
        <v>294</v>
      </c>
      <c r="B289" s="78">
        <v>-7.42833</v>
      </c>
      <c r="C289" s="79">
        <f t="shared" si="20"/>
        <v>-7.4701514979</v>
      </c>
      <c r="D289" s="80">
        <f t="shared" si="21"/>
        <v>-7.509298797</v>
      </c>
      <c r="E289" s="80">
        <f t="shared" si="22"/>
        <v>-7.547926113</v>
      </c>
      <c r="F289" s="80">
        <f t="shared" si="23"/>
        <v>-7.583582096999999</v>
      </c>
      <c r="G289" s="80">
        <f t="shared" si="24"/>
        <v>-7.614781083</v>
      </c>
      <c r="H289" s="81"/>
      <c r="I289" s="81"/>
      <c r="J289" s="81"/>
      <c r="K289" s="81"/>
      <c r="L289" s="82"/>
      <c r="M289" s="82"/>
      <c r="N289" s="82"/>
      <c r="O289" s="82"/>
    </row>
    <row r="290" spans="1:15" ht="17.25">
      <c r="A290" s="77" t="s">
        <v>295</v>
      </c>
      <c r="B290" s="78">
        <v>-7.80269</v>
      </c>
      <c r="C290" s="79">
        <f t="shared" si="20"/>
        <v>-7.8466191447</v>
      </c>
      <c r="D290" s="80">
        <f t="shared" si="21"/>
        <v>-7.887739321</v>
      </c>
      <c r="E290" s="80">
        <f t="shared" si="22"/>
        <v>-7.928313309</v>
      </c>
      <c r="F290" s="80">
        <f t="shared" si="23"/>
        <v>-7.965766220999999</v>
      </c>
      <c r="G290" s="80">
        <f t="shared" si="24"/>
        <v>-7.998537518999999</v>
      </c>
      <c r="H290" s="81"/>
      <c r="I290" s="81"/>
      <c r="J290" s="81"/>
      <c r="K290" s="81"/>
      <c r="L290" s="82"/>
      <c r="M290" s="82"/>
      <c r="N290" s="82"/>
      <c r="O290" s="82"/>
    </row>
    <row r="291" spans="1:15" ht="17.25">
      <c r="A291" s="77" t="s">
        <v>296</v>
      </c>
      <c r="B291" s="78">
        <v>-8.17525</v>
      </c>
      <c r="C291" s="79">
        <f t="shared" si="20"/>
        <v>-8.2212766575</v>
      </c>
      <c r="D291" s="80">
        <f t="shared" si="21"/>
        <v>-8.264360224999999</v>
      </c>
      <c r="E291" s="80">
        <f t="shared" si="22"/>
        <v>-8.306871525</v>
      </c>
      <c r="F291" s="80">
        <f t="shared" si="23"/>
        <v>-8.346112725</v>
      </c>
      <c r="G291" s="80">
        <f t="shared" si="24"/>
        <v>-8.380448775</v>
      </c>
      <c r="H291" s="81"/>
      <c r="I291" s="81"/>
      <c r="J291" s="81"/>
      <c r="K291" s="81"/>
      <c r="L291" s="82"/>
      <c r="M291" s="82"/>
      <c r="N291" s="82"/>
      <c r="O291" s="82"/>
    </row>
    <row r="292" spans="1:15" ht="17.25">
      <c r="A292" s="77" t="s">
        <v>297</v>
      </c>
      <c r="B292" s="78">
        <v>-8.5459</v>
      </c>
      <c r="C292" s="79">
        <f t="shared" si="20"/>
        <v>-8.594013417</v>
      </c>
      <c r="D292" s="80">
        <f t="shared" si="21"/>
        <v>-8.639050309999998</v>
      </c>
      <c r="E292" s="80">
        <f t="shared" si="22"/>
        <v>-8.683488989999999</v>
      </c>
      <c r="F292" s="80">
        <f t="shared" si="23"/>
        <v>-8.724509309999998</v>
      </c>
      <c r="G292" s="80">
        <f t="shared" si="24"/>
        <v>-8.76040209</v>
      </c>
      <c r="H292" s="81"/>
      <c r="I292" s="81"/>
      <c r="J292" s="81"/>
      <c r="K292" s="81"/>
      <c r="L292" s="82"/>
      <c r="M292" s="82"/>
      <c r="N292" s="82"/>
      <c r="O292" s="82"/>
    </row>
    <row r="293" spans="1:15" ht="17.25">
      <c r="A293" s="77" t="s">
        <v>298</v>
      </c>
      <c r="B293" s="78">
        <v>-8.91456</v>
      </c>
      <c r="C293" s="79">
        <f t="shared" si="20"/>
        <v>-8.9647489728</v>
      </c>
      <c r="D293" s="80">
        <f t="shared" si="21"/>
        <v>-9.011728704</v>
      </c>
      <c r="E293" s="80">
        <f t="shared" si="22"/>
        <v>-9.058084416</v>
      </c>
      <c r="F293" s="80">
        <f t="shared" si="23"/>
        <v>-9.100874304</v>
      </c>
      <c r="G293" s="80">
        <f t="shared" si="24"/>
        <v>-9.138315455999999</v>
      </c>
      <c r="H293" s="81"/>
      <c r="I293" s="81"/>
      <c r="J293" s="81"/>
      <c r="K293" s="81"/>
      <c r="L293" s="82"/>
      <c r="M293" s="82"/>
      <c r="N293" s="82"/>
      <c r="O293" s="82"/>
    </row>
    <row r="294" spans="1:15" ht="17.25">
      <c r="A294" s="77" t="s">
        <v>299</v>
      </c>
      <c r="B294" s="78">
        <v>-9.28112</v>
      </c>
      <c r="C294" s="79">
        <f t="shared" si="20"/>
        <v>-9.3333727056</v>
      </c>
      <c r="D294" s="80">
        <f t="shared" si="21"/>
        <v>-9.382284207999998</v>
      </c>
      <c r="E294" s="80">
        <f t="shared" si="22"/>
        <v>-9.430546031999999</v>
      </c>
      <c r="F294" s="80">
        <f t="shared" si="23"/>
        <v>-9.475095408</v>
      </c>
      <c r="G294" s="80">
        <f t="shared" si="24"/>
        <v>-9.514076111999998</v>
      </c>
      <c r="H294" s="81"/>
      <c r="I294" s="81"/>
      <c r="J294" s="81"/>
      <c r="K294" s="81"/>
      <c r="L294" s="82"/>
      <c r="M294" s="82"/>
      <c r="N294" s="82"/>
      <c r="O294" s="82"/>
    </row>
    <row r="295" spans="1:15" ht="17.25">
      <c r="A295" s="77" t="s">
        <v>300</v>
      </c>
      <c r="B295" s="78">
        <v>-9.64549</v>
      </c>
      <c r="C295" s="79">
        <f t="shared" si="20"/>
        <v>-9.6997941087</v>
      </c>
      <c r="D295" s="80">
        <f t="shared" si="21"/>
        <v>-9.750625841</v>
      </c>
      <c r="E295" s="80">
        <f t="shared" si="22"/>
        <v>-9.800782389</v>
      </c>
      <c r="F295" s="80">
        <f t="shared" si="23"/>
        <v>-9.847080741</v>
      </c>
      <c r="G295" s="80">
        <f t="shared" si="24"/>
        <v>-9.887591798999999</v>
      </c>
      <c r="H295" s="81"/>
      <c r="I295" s="81"/>
      <c r="J295" s="81"/>
      <c r="K295" s="81"/>
      <c r="L295" s="82"/>
      <c r="M295" s="82"/>
      <c r="N295" s="82"/>
      <c r="O295" s="82"/>
    </row>
    <row r="296" spans="1:15" ht="17.25">
      <c r="A296" s="77" t="s">
        <v>301</v>
      </c>
      <c r="B296" s="78">
        <v>-10.00755</v>
      </c>
      <c r="C296" s="79">
        <f t="shared" si="20"/>
        <v>-10.0638925065</v>
      </c>
      <c r="D296" s="80">
        <f t="shared" si="21"/>
        <v>-10.116632294999999</v>
      </c>
      <c r="E296" s="80">
        <f t="shared" si="22"/>
        <v>-10.168671555</v>
      </c>
      <c r="F296" s="80">
        <f t="shared" si="23"/>
        <v>-10.216707795</v>
      </c>
      <c r="G296" s="80">
        <f t="shared" si="24"/>
        <v>-10.258739505</v>
      </c>
      <c r="H296" s="81"/>
      <c r="I296" s="81"/>
      <c r="J296" s="81"/>
      <c r="K296" s="81"/>
      <c r="L296" s="82"/>
      <c r="M296" s="82"/>
      <c r="N296" s="82"/>
      <c r="O296" s="82"/>
    </row>
    <row r="297" spans="1:15" ht="17.25">
      <c r="A297" s="77" t="s">
        <v>302</v>
      </c>
      <c r="B297" s="78">
        <v>-10.36722</v>
      </c>
      <c r="C297" s="79">
        <f t="shared" si="20"/>
        <v>-10.4255874486</v>
      </c>
      <c r="D297" s="80">
        <f t="shared" si="21"/>
        <v>-10.480222697999999</v>
      </c>
      <c r="E297" s="80">
        <f t="shared" si="22"/>
        <v>-10.534132242</v>
      </c>
      <c r="F297" s="80">
        <f t="shared" si="23"/>
        <v>-10.583894897999999</v>
      </c>
      <c r="G297" s="80">
        <f t="shared" si="24"/>
        <v>-10.627437222</v>
      </c>
      <c r="H297" s="81"/>
      <c r="I297" s="81"/>
      <c r="J297" s="81"/>
      <c r="K297" s="81"/>
      <c r="L297" s="82"/>
      <c r="M297" s="82"/>
      <c r="N297" s="82"/>
      <c r="O297" s="82"/>
    </row>
    <row r="298" spans="1:15" ht="17.25">
      <c r="A298" s="77" t="s">
        <v>303</v>
      </c>
      <c r="B298" s="78">
        <v>-10.72437</v>
      </c>
      <c r="C298" s="79">
        <f t="shared" si="20"/>
        <v>-10.784748203100001</v>
      </c>
      <c r="D298" s="80">
        <f t="shared" si="21"/>
        <v>-10.841265632999999</v>
      </c>
      <c r="E298" s="80">
        <f t="shared" si="22"/>
        <v>-10.897032357</v>
      </c>
      <c r="F298" s="80">
        <f t="shared" si="23"/>
        <v>-10.948509332999999</v>
      </c>
      <c r="G298" s="80">
        <f t="shared" si="24"/>
        <v>-10.993551687</v>
      </c>
      <c r="H298" s="81"/>
      <c r="I298" s="81"/>
      <c r="J298" s="81"/>
      <c r="K298" s="81"/>
      <c r="L298" s="82"/>
      <c r="M298" s="82"/>
      <c r="N298" s="82"/>
      <c r="O298" s="82"/>
    </row>
    <row r="299" spans="1:15" ht="17.25">
      <c r="A299" s="77" t="s">
        <v>304</v>
      </c>
      <c r="B299" s="89">
        <v>-11.0789</v>
      </c>
      <c r="C299" s="90">
        <f t="shared" si="20"/>
        <v>-11.141274207</v>
      </c>
      <c r="D299" s="91">
        <f t="shared" si="21"/>
        <v>-11.19966001</v>
      </c>
      <c r="E299" s="91">
        <f t="shared" si="22"/>
        <v>-11.257270290000001</v>
      </c>
      <c r="F299" s="91">
        <f t="shared" si="23"/>
        <v>-11.31044901</v>
      </c>
      <c r="G299" s="91">
        <f t="shared" si="24"/>
        <v>-11.35698039</v>
      </c>
      <c r="H299" s="280" t="s">
        <v>764</v>
      </c>
      <c r="I299" s="282"/>
      <c r="J299" s="282"/>
      <c r="K299" s="81"/>
      <c r="L299" s="82"/>
      <c r="M299" s="82"/>
      <c r="N299" s="82"/>
      <c r="O299" s="82"/>
    </row>
    <row r="300" spans="1:15" ht="17.25">
      <c r="A300" s="77" t="s">
        <v>305</v>
      </c>
      <c r="B300" s="78">
        <v>-11.4307</v>
      </c>
      <c r="C300" s="79">
        <f t="shared" si="20"/>
        <v>-11.495054841</v>
      </c>
      <c r="D300" s="80">
        <f t="shared" si="21"/>
        <v>-11.555294629999999</v>
      </c>
      <c r="E300" s="80">
        <f t="shared" si="22"/>
        <v>-11.61473427</v>
      </c>
      <c r="F300" s="80">
        <f t="shared" si="23"/>
        <v>-11.669601629999999</v>
      </c>
      <c r="G300" s="80">
        <f t="shared" si="24"/>
        <v>-11.717610569999998</v>
      </c>
      <c r="H300" s="81"/>
      <c r="I300" s="81"/>
      <c r="J300" s="81"/>
      <c r="K300" s="81"/>
      <c r="L300" s="82"/>
      <c r="M300" s="82"/>
      <c r="N300" s="82"/>
      <c r="O300" s="82"/>
    </row>
    <row r="301" spans="1:15" ht="17.25">
      <c r="A301" s="77" t="s">
        <v>306</v>
      </c>
      <c r="B301" s="78">
        <v>-11.77964</v>
      </c>
      <c r="C301" s="79">
        <f t="shared" si="20"/>
        <v>-11.845959373200001</v>
      </c>
      <c r="D301" s="80">
        <f t="shared" si="21"/>
        <v>-11.908038075999999</v>
      </c>
      <c r="E301" s="80">
        <f t="shared" si="22"/>
        <v>-11.969292204</v>
      </c>
      <c r="F301" s="80">
        <f t="shared" si="23"/>
        <v>-12.025834476</v>
      </c>
      <c r="G301" s="80">
        <f t="shared" si="24"/>
        <v>-12.075308964</v>
      </c>
      <c r="H301" s="81"/>
      <c r="I301" s="81"/>
      <c r="J301" s="81"/>
      <c r="K301" s="81"/>
      <c r="L301" s="82"/>
      <c r="M301" s="82"/>
      <c r="N301" s="82"/>
      <c r="O301" s="82"/>
    </row>
    <row r="302" spans="1:15" ht="17.25">
      <c r="A302" s="77" t="s">
        <v>307</v>
      </c>
      <c r="B302" s="78">
        <v>-12.12563</v>
      </c>
      <c r="C302" s="79">
        <f t="shared" si="20"/>
        <v>-12.1938972969</v>
      </c>
      <c r="D302" s="80">
        <f t="shared" si="21"/>
        <v>-12.257799366999999</v>
      </c>
      <c r="E302" s="80">
        <f t="shared" si="22"/>
        <v>-12.320852642999998</v>
      </c>
      <c r="F302" s="80">
        <f t="shared" si="23"/>
        <v>-12.379055666999998</v>
      </c>
      <c r="G302" s="80">
        <f t="shared" si="24"/>
        <v>-12.429983312999997</v>
      </c>
      <c r="H302" s="81"/>
      <c r="I302" s="81"/>
      <c r="J302" s="81"/>
      <c r="K302" s="81"/>
      <c r="L302" s="82"/>
      <c r="M302" s="82"/>
      <c r="N302" s="82"/>
      <c r="O302" s="82"/>
    </row>
    <row r="303" spans="1:15" ht="17.25">
      <c r="A303" s="77" t="s">
        <v>308</v>
      </c>
      <c r="B303" s="78">
        <v>-12.46854</v>
      </c>
      <c r="C303" s="79">
        <f t="shared" si="20"/>
        <v>-12.538737880200001</v>
      </c>
      <c r="D303" s="80">
        <f t="shared" si="21"/>
        <v>-12.604447086</v>
      </c>
      <c r="E303" s="80">
        <f t="shared" si="22"/>
        <v>-12.669283494</v>
      </c>
      <c r="F303" s="80">
        <f t="shared" si="23"/>
        <v>-12.729132486</v>
      </c>
      <c r="G303" s="80">
        <f t="shared" si="24"/>
        <v>-12.781500354</v>
      </c>
      <c r="H303" s="81"/>
      <c r="I303" s="81"/>
      <c r="J303" s="81"/>
      <c r="K303" s="81"/>
      <c r="L303" s="82"/>
      <c r="M303" s="82"/>
      <c r="N303" s="82"/>
      <c r="O303" s="82"/>
    </row>
    <row r="304" spans="1:15" ht="17.25">
      <c r="A304" s="77" t="s">
        <v>309</v>
      </c>
      <c r="B304" s="78">
        <v>-12.80826</v>
      </c>
      <c r="C304" s="79">
        <f t="shared" si="20"/>
        <v>-12.880370503800002</v>
      </c>
      <c r="D304" s="80">
        <f t="shared" si="21"/>
        <v>-12.947870034</v>
      </c>
      <c r="E304" s="80">
        <f t="shared" si="22"/>
        <v>-13.014472986000001</v>
      </c>
      <c r="F304" s="80">
        <f t="shared" si="23"/>
        <v>-13.075952634</v>
      </c>
      <c r="G304" s="80">
        <f t="shared" si="24"/>
        <v>-13.129747325999999</v>
      </c>
      <c r="H304" s="81"/>
      <c r="I304" s="81"/>
      <c r="J304" s="81"/>
      <c r="K304" s="81"/>
      <c r="L304" s="82"/>
      <c r="M304" s="82"/>
      <c r="N304" s="82"/>
      <c r="O304" s="82"/>
    </row>
    <row r="305" spans="1:15" ht="17.25">
      <c r="A305" s="77" t="s">
        <v>310</v>
      </c>
      <c r="B305" s="78">
        <v>-13.14468</v>
      </c>
      <c r="C305" s="79">
        <f t="shared" si="20"/>
        <v>-13.218684548399999</v>
      </c>
      <c r="D305" s="80">
        <f t="shared" si="21"/>
        <v>-13.287957011999998</v>
      </c>
      <c r="E305" s="80">
        <f t="shared" si="22"/>
        <v>-13.356309348</v>
      </c>
      <c r="F305" s="80">
        <f t="shared" si="23"/>
        <v>-13.419403811999999</v>
      </c>
      <c r="G305" s="80">
        <f t="shared" si="24"/>
        <v>-13.474611467999997</v>
      </c>
      <c r="H305" s="81"/>
      <c r="I305" s="81"/>
      <c r="J305" s="81"/>
      <c r="K305" s="81"/>
      <c r="L305" s="82"/>
      <c r="M305" s="82"/>
      <c r="N305" s="82"/>
      <c r="O305" s="82"/>
    </row>
    <row r="306" spans="1:15" ht="17.25">
      <c r="A306" s="77" t="s">
        <v>311</v>
      </c>
      <c r="B306" s="78">
        <v>-13.47767</v>
      </c>
      <c r="C306" s="79">
        <f t="shared" si="20"/>
        <v>-13.5535492821</v>
      </c>
      <c r="D306" s="80">
        <f t="shared" si="21"/>
        <v>-13.624576602999998</v>
      </c>
      <c r="E306" s="80">
        <f t="shared" si="22"/>
        <v>-13.694660487</v>
      </c>
      <c r="F306" s="80">
        <f t="shared" si="23"/>
        <v>-13.759353303</v>
      </c>
      <c r="G306" s="80">
        <f t="shared" si="24"/>
        <v>-13.815959516999998</v>
      </c>
      <c r="H306" s="81"/>
      <c r="I306" s="81"/>
      <c r="J306" s="81"/>
      <c r="K306" s="81"/>
      <c r="L306" s="82"/>
      <c r="M306" s="82"/>
      <c r="N306" s="82"/>
      <c r="O306" s="82"/>
    </row>
    <row r="307" spans="1:15" ht="17.25">
      <c r="A307" s="77" t="s">
        <v>312</v>
      </c>
      <c r="B307" s="78">
        <v>-13.80712</v>
      </c>
      <c r="C307" s="79">
        <f t="shared" si="20"/>
        <v>-13.884854085599999</v>
      </c>
      <c r="D307" s="80">
        <f t="shared" si="21"/>
        <v>-13.957617607999998</v>
      </c>
      <c r="E307" s="80">
        <f t="shared" si="22"/>
        <v>-14.029414632</v>
      </c>
      <c r="F307" s="80">
        <f t="shared" si="23"/>
        <v>-14.095688807999998</v>
      </c>
      <c r="G307" s="80">
        <f t="shared" si="24"/>
        <v>-14.153678711999998</v>
      </c>
      <c r="H307" s="81"/>
      <c r="I307" s="81"/>
      <c r="J307" s="81"/>
      <c r="K307" s="81"/>
      <c r="L307" s="82"/>
      <c r="M307" s="82"/>
      <c r="N307" s="82"/>
      <c r="O307" s="82"/>
    </row>
    <row r="308" spans="1:15" ht="17.25">
      <c r="A308" s="77" t="s">
        <v>313</v>
      </c>
      <c r="B308" s="78">
        <v>-14.13291</v>
      </c>
      <c r="C308" s="79">
        <f t="shared" si="20"/>
        <v>-14.212478283300001</v>
      </c>
      <c r="D308" s="80">
        <f t="shared" si="21"/>
        <v>-14.286958719</v>
      </c>
      <c r="E308" s="80">
        <f t="shared" si="22"/>
        <v>-14.360449851</v>
      </c>
      <c r="F308" s="80">
        <f t="shared" si="23"/>
        <v>-14.428287819</v>
      </c>
      <c r="G308" s="80">
        <f t="shared" si="24"/>
        <v>-14.487646041</v>
      </c>
      <c r="H308" s="81"/>
      <c r="I308" s="81"/>
      <c r="J308" s="81"/>
      <c r="K308" s="81"/>
      <c r="L308" s="82"/>
      <c r="M308" s="82"/>
      <c r="N308" s="82"/>
      <c r="O308" s="82"/>
    </row>
    <row r="309" spans="1:15" ht="17.25">
      <c r="A309" s="77" t="s">
        <v>314</v>
      </c>
      <c r="B309" s="78">
        <v>-14.45493</v>
      </c>
      <c r="C309" s="79">
        <f t="shared" si="20"/>
        <v>-14.5363112559</v>
      </c>
      <c r="D309" s="80">
        <f t="shared" si="21"/>
        <v>-14.612488736999998</v>
      </c>
      <c r="E309" s="80">
        <f t="shared" si="22"/>
        <v>-14.687654372999999</v>
      </c>
      <c r="F309" s="80">
        <f t="shared" si="23"/>
        <v>-14.757038036999997</v>
      </c>
      <c r="G309" s="80">
        <f t="shared" si="24"/>
        <v>-14.817748742999997</v>
      </c>
      <c r="H309" s="81"/>
      <c r="I309" s="81"/>
      <c r="J309" s="81"/>
      <c r="K309" s="81"/>
      <c r="L309" s="82"/>
      <c r="M309" s="82"/>
      <c r="N309" s="82"/>
      <c r="O309" s="82"/>
    </row>
    <row r="310" spans="1:15" ht="17.25">
      <c r="A310" s="77" t="s">
        <v>315</v>
      </c>
      <c r="B310" s="78">
        <v>-14.77305</v>
      </c>
      <c r="C310" s="79">
        <f t="shared" si="20"/>
        <v>-14.8562222715</v>
      </c>
      <c r="D310" s="80">
        <f t="shared" si="21"/>
        <v>-14.934076244999998</v>
      </c>
      <c r="E310" s="80">
        <f t="shared" si="22"/>
        <v>-15.010896105</v>
      </c>
      <c r="F310" s="80">
        <f t="shared" si="23"/>
        <v>-15.081806744999998</v>
      </c>
      <c r="G310" s="80">
        <f t="shared" si="24"/>
        <v>-15.143853554999998</v>
      </c>
      <c r="H310" s="81"/>
      <c r="I310" s="81"/>
      <c r="J310" s="81"/>
      <c r="K310" s="81"/>
      <c r="L310" s="82"/>
      <c r="M310" s="82"/>
      <c r="N310" s="82"/>
      <c r="O310" s="82"/>
    </row>
    <row r="311" spans="1:15" ht="17.25">
      <c r="A311" s="77" t="s">
        <v>316</v>
      </c>
      <c r="B311" s="78">
        <v>-15.08716</v>
      </c>
      <c r="C311" s="79">
        <f t="shared" si="20"/>
        <v>-15.1721007108</v>
      </c>
      <c r="D311" s="80">
        <f t="shared" si="21"/>
        <v>-15.251610044</v>
      </c>
      <c r="E311" s="80">
        <f t="shared" si="22"/>
        <v>-15.330063276</v>
      </c>
      <c r="F311" s="80">
        <f t="shared" si="23"/>
        <v>-15.402481644</v>
      </c>
      <c r="G311" s="80">
        <f t="shared" si="24"/>
        <v>-15.465847715999999</v>
      </c>
      <c r="H311" s="81"/>
      <c r="I311" s="81"/>
      <c r="J311" s="81"/>
      <c r="K311" s="81"/>
      <c r="L311" s="82"/>
      <c r="M311" s="82"/>
      <c r="N311" s="82"/>
      <c r="O311" s="82"/>
    </row>
    <row r="312" spans="1:15" ht="17.25">
      <c r="A312" s="77" t="s">
        <v>317</v>
      </c>
      <c r="B312" s="78">
        <v>-15.39715</v>
      </c>
      <c r="C312" s="79">
        <f t="shared" si="20"/>
        <v>-15.4838359545</v>
      </c>
      <c r="D312" s="80">
        <f t="shared" si="21"/>
        <v>-15.564978935</v>
      </c>
      <c r="E312" s="80">
        <f t="shared" si="22"/>
        <v>-15.645044115</v>
      </c>
      <c r="F312" s="80">
        <f t="shared" si="23"/>
        <v>-15.718950434999998</v>
      </c>
      <c r="G312" s="80">
        <f t="shared" si="24"/>
        <v>-15.783618464999998</v>
      </c>
      <c r="H312" s="81"/>
      <c r="I312" s="81"/>
      <c r="J312" s="81"/>
      <c r="K312" s="81"/>
      <c r="L312" s="82"/>
      <c r="M312" s="82"/>
      <c r="N312" s="82"/>
      <c r="O312" s="82"/>
    </row>
    <row r="313" spans="1:15" ht="17.25">
      <c r="A313" s="77" t="s">
        <v>318</v>
      </c>
      <c r="B313" s="78">
        <v>-15.70289</v>
      </c>
      <c r="C313" s="79">
        <f t="shared" si="20"/>
        <v>-15.791297270700001</v>
      </c>
      <c r="D313" s="80">
        <f t="shared" si="21"/>
        <v>-15.874051500999999</v>
      </c>
      <c r="E313" s="80">
        <f t="shared" si="22"/>
        <v>-15.955706529</v>
      </c>
      <c r="F313" s="80">
        <f t="shared" si="23"/>
        <v>-16.031080400999997</v>
      </c>
      <c r="G313" s="80">
        <f t="shared" si="24"/>
        <v>-16.097032538999997</v>
      </c>
      <c r="H313" s="81"/>
      <c r="I313" s="81"/>
      <c r="J313" s="81"/>
      <c r="K313" s="81"/>
      <c r="L313" s="82"/>
      <c r="M313" s="82"/>
      <c r="N313" s="82"/>
      <c r="O313" s="82"/>
    </row>
    <row r="314" spans="1:15" ht="17.25">
      <c r="A314" s="77" t="s">
        <v>319</v>
      </c>
      <c r="B314" s="78">
        <v>-16.00428</v>
      </c>
      <c r="C314" s="79">
        <f t="shared" si="20"/>
        <v>-16.094384096400002</v>
      </c>
      <c r="D314" s="80">
        <f t="shared" si="21"/>
        <v>-16.178726652</v>
      </c>
      <c r="E314" s="80">
        <f t="shared" si="22"/>
        <v>-16.261948908</v>
      </c>
      <c r="F314" s="80">
        <f t="shared" si="23"/>
        <v>-16.338769452</v>
      </c>
      <c r="G314" s="80">
        <f t="shared" si="24"/>
        <v>-16.405987428</v>
      </c>
      <c r="H314" s="81"/>
      <c r="I314" s="81"/>
      <c r="J314" s="81"/>
      <c r="K314" s="81"/>
      <c r="L314" s="82"/>
      <c r="M314" s="82"/>
      <c r="N314" s="82"/>
      <c r="O314" s="82"/>
    </row>
    <row r="315" spans="1:15" ht="17.25">
      <c r="A315" s="77" t="s">
        <v>320</v>
      </c>
      <c r="B315" s="78">
        <v>-16.3012</v>
      </c>
      <c r="C315" s="79">
        <f t="shared" si="20"/>
        <v>-16.392975756000002</v>
      </c>
      <c r="D315" s="80">
        <f t="shared" si="21"/>
        <v>-16.47888308</v>
      </c>
      <c r="E315" s="80">
        <f t="shared" si="22"/>
        <v>-16.563649320000003</v>
      </c>
      <c r="F315" s="80">
        <f t="shared" si="23"/>
        <v>-16.64189508</v>
      </c>
      <c r="G315" s="80">
        <f t="shared" si="24"/>
        <v>-16.71036012</v>
      </c>
      <c r="H315" s="81"/>
      <c r="I315" s="81"/>
      <c r="J315" s="81"/>
      <c r="K315" s="81"/>
      <c r="L315" s="82"/>
      <c r="M315" s="82"/>
      <c r="N315" s="82"/>
      <c r="O315" s="82"/>
    </row>
    <row r="316" spans="1:15" ht="17.25">
      <c r="A316" s="77" t="s">
        <v>321</v>
      </c>
      <c r="B316" s="89">
        <v>-16.59355</v>
      </c>
      <c r="C316" s="90">
        <f t="shared" si="20"/>
        <v>-16.6869716865</v>
      </c>
      <c r="D316" s="91">
        <f t="shared" si="21"/>
        <v>-16.774419695</v>
      </c>
      <c r="E316" s="91">
        <f t="shared" si="22"/>
        <v>-16.860706155</v>
      </c>
      <c r="F316" s="91">
        <f t="shared" si="23"/>
        <v>-16.940355195</v>
      </c>
      <c r="G316" s="91">
        <f t="shared" si="24"/>
        <v>-17.010048105</v>
      </c>
      <c r="H316" s="280" t="s">
        <v>767</v>
      </c>
      <c r="I316" s="282"/>
      <c r="J316" s="282"/>
      <c r="K316" s="81"/>
      <c r="L316" s="82"/>
      <c r="M316" s="82"/>
      <c r="N316" s="82"/>
      <c r="O316" s="82"/>
    </row>
    <row r="317" spans="1:15" ht="17.25">
      <c r="A317" s="77" t="s">
        <v>322</v>
      </c>
      <c r="B317" s="78">
        <v>-16.8812</v>
      </c>
      <c r="C317" s="79">
        <f t="shared" si="20"/>
        <v>-16.976241156</v>
      </c>
      <c r="D317" s="80">
        <f t="shared" si="21"/>
        <v>-17.06520508</v>
      </c>
      <c r="E317" s="80">
        <f t="shared" si="22"/>
        <v>-17.15298732</v>
      </c>
      <c r="F317" s="80">
        <f t="shared" si="23"/>
        <v>-17.234017079999997</v>
      </c>
      <c r="G317" s="80">
        <f t="shared" si="24"/>
        <v>-17.304918119999996</v>
      </c>
      <c r="H317" s="81"/>
      <c r="I317" s="81"/>
      <c r="J317" s="81"/>
      <c r="K317" s="81"/>
      <c r="L317" s="82"/>
      <c r="M317" s="82"/>
      <c r="N317" s="82"/>
      <c r="O317" s="82"/>
    </row>
    <row r="318" spans="1:15" ht="17.25">
      <c r="A318" s="77" t="s">
        <v>323</v>
      </c>
      <c r="B318" s="78">
        <v>-17.16405</v>
      </c>
      <c r="C318" s="79">
        <f t="shared" si="20"/>
        <v>-17.2606836015</v>
      </c>
      <c r="D318" s="80">
        <f t="shared" si="21"/>
        <v>-17.351138144999997</v>
      </c>
      <c r="E318" s="80">
        <f t="shared" si="22"/>
        <v>-17.440391205</v>
      </c>
      <c r="F318" s="80">
        <f t="shared" si="23"/>
        <v>-17.522778645</v>
      </c>
      <c r="G318" s="80">
        <f t="shared" si="24"/>
        <v>-17.594867654999998</v>
      </c>
      <c r="H318" s="81"/>
      <c r="I318" s="81"/>
      <c r="J318" s="81"/>
      <c r="K318" s="81"/>
      <c r="L318" s="82"/>
      <c r="M318" s="82"/>
      <c r="N318" s="82"/>
      <c r="O318" s="82"/>
    </row>
    <row r="319" spans="1:15" ht="17.25">
      <c r="A319" s="77" t="s">
        <v>324</v>
      </c>
      <c r="B319" s="89">
        <v>-17.442</v>
      </c>
      <c r="C319" s="90">
        <f t="shared" si="20"/>
        <v>-17.54019846</v>
      </c>
      <c r="D319" s="91">
        <f t="shared" si="21"/>
        <v>-17.6321178</v>
      </c>
      <c r="E319" s="91">
        <f t="shared" si="22"/>
        <v>-17.7228162</v>
      </c>
      <c r="F319" s="91">
        <f t="shared" si="23"/>
        <v>-17.806537799999997</v>
      </c>
      <c r="G319" s="91">
        <f t="shared" si="24"/>
        <v>-17.8797942</v>
      </c>
      <c r="H319" s="280" t="s">
        <v>971</v>
      </c>
      <c r="I319" s="282"/>
      <c r="J319" s="282"/>
      <c r="K319" s="81"/>
      <c r="L319" s="82"/>
      <c r="M319" s="82"/>
      <c r="N319" s="82"/>
      <c r="O319" s="82"/>
    </row>
    <row r="320" spans="1:15" ht="17.25">
      <c r="A320" s="77" t="s">
        <v>325</v>
      </c>
      <c r="B320" s="78">
        <v>-17.71494</v>
      </c>
      <c r="C320" s="79">
        <f t="shared" si="20"/>
        <v>-17.8146751122</v>
      </c>
      <c r="D320" s="80">
        <f t="shared" si="21"/>
        <v>-17.908032845999998</v>
      </c>
      <c r="E320" s="80">
        <f t="shared" si="22"/>
        <v>-18.000150534</v>
      </c>
      <c r="F320" s="80">
        <f t="shared" si="23"/>
        <v>-18.085182246</v>
      </c>
      <c r="G320" s="80">
        <f t="shared" si="24"/>
        <v>-18.159584993999996</v>
      </c>
      <c r="H320" s="81"/>
      <c r="I320" s="81"/>
      <c r="J320" s="81"/>
      <c r="K320" s="81"/>
      <c r="L320" s="82"/>
      <c r="M320" s="82"/>
      <c r="N320" s="82"/>
      <c r="O320" s="82"/>
    </row>
    <row r="321" spans="1:15" ht="17.25">
      <c r="A321" s="77" t="s">
        <v>326</v>
      </c>
      <c r="B321" s="78">
        <v>-17.98278</v>
      </c>
      <c r="C321" s="79">
        <f t="shared" si="20"/>
        <v>-18.084023051400003</v>
      </c>
      <c r="D321" s="80">
        <f t="shared" si="21"/>
        <v>-18.178792302</v>
      </c>
      <c r="E321" s="80">
        <f t="shared" si="22"/>
        <v>-18.272302758000002</v>
      </c>
      <c r="F321" s="80">
        <f t="shared" si="23"/>
        <v>-18.358620102</v>
      </c>
      <c r="G321" s="80">
        <f t="shared" si="24"/>
        <v>-18.434147778</v>
      </c>
      <c r="H321" s="81"/>
      <c r="I321" s="81"/>
      <c r="J321" s="81"/>
      <c r="K321" s="81"/>
      <c r="L321" s="82"/>
      <c r="M321" s="82"/>
      <c r="N321" s="82"/>
      <c r="O321" s="82"/>
    </row>
    <row r="322" spans="1:15" ht="17.25">
      <c r="A322" s="77" t="s">
        <v>327</v>
      </c>
      <c r="B322" s="78">
        <v>-18.24541</v>
      </c>
      <c r="C322" s="79">
        <f t="shared" si="20"/>
        <v>-18.3481316583</v>
      </c>
      <c r="D322" s="80">
        <f t="shared" si="21"/>
        <v>-18.444284968999998</v>
      </c>
      <c r="E322" s="80">
        <f t="shared" si="22"/>
        <v>-18.539161101</v>
      </c>
      <c r="F322" s="80">
        <f t="shared" si="23"/>
        <v>-18.626739069</v>
      </c>
      <c r="G322" s="80">
        <f t="shared" si="24"/>
        <v>-18.703369790999997</v>
      </c>
      <c r="H322" s="81"/>
      <c r="I322" s="81"/>
      <c r="J322" s="81"/>
      <c r="K322" s="81"/>
      <c r="L322" s="82"/>
      <c r="M322" s="82"/>
      <c r="N322" s="82"/>
      <c r="O322" s="82"/>
    </row>
    <row r="323" spans="1:15" ht="17.25">
      <c r="A323" s="77" t="s">
        <v>328</v>
      </c>
      <c r="B323" s="78">
        <v>-18.50273</v>
      </c>
      <c r="C323" s="79">
        <f t="shared" si="20"/>
        <v>-18.6069003699</v>
      </c>
      <c r="D323" s="80">
        <f t="shared" si="21"/>
        <v>-18.704409756999997</v>
      </c>
      <c r="E323" s="80">
        <f t="shared" si="22"/>
        <v>-18.800623953</v>
      </c>
      <c r="F323" s="80">
        <f t="shared" si="23"/>
        <v>-18.889437057</v>
      </c>
      <c r="G323" s="80">
        <f t="shared" si="24"/>
        <v>-18.967148523</v>
      </c>
      <c r="H323" s="81"/>
      <c r="I323" s="81"/>
      <c r="J323" s="81"/>
      <c r="K323" s="81"/>
      <c r="L323" s="82"/>
      <c r="M323" s="82"/>
      <c r="N323" s="82"/>
      <c r="O323" s="82"/>
    </row>
    <row r="324" spans="1:15" ht="17.25">
      <c r="A324" s="77" t="s">
        <v>329</v>
      </c>
      <c r="B324" s="78">
        <v>-18.75464</v>
      </c>
      <c r="C324" s="79">
        <f t="shared" si="20"/>
        <v>-18.860228623199998</v>
      </c>
      <c r="D324" s="80">
        <f t="shared" si="21"/>
        <v>-18.959065575999997</v>
      </c>
      <c r="E324" s="80">
        <f t="shared" si="22"/>
        <v>-19.056589703999997</v>
      </c>
      <c r="F324" s="80">
        <f t="shared" si="23"/>
        <v>-19.146611975999996</v>
      </c>
      <c r="G324" s="80">
        <f t="shared" si="24"/>
        <v>-19.225381463999998</v>
      </c>
      <c r="H324" s="81"/>
      <c r="I324" s="81"/>
      <c r="J324" s="81"/>
      <c r="K324" s="81"/>
      <c r="L324" s="82"/>
      <c r="M324" s="82"/>
      <c r="N324" s="82"/>
      <c r="O324" s="82"/>
    </row>
    <row r="325" spans="1:15" ht="17.25">
      <c r="A325" s="77" t="s">
        <v>330</v>
      </c>
      <c r="B325" s="78">
        <v>-19.00102</v>
      </c>
      <c r="C325" s="79">
        <f aca="true" t="shared" si="25" ref="C325:C369">B325*1.00563</f>
        <v>-19.1079957426</v>
      </c>
      <c r="D325" s="80">
        <f aca="true" t="shared" si="26" ref="D325:D369">B325*1.0109</f>
        <v>-19.208131117999997</v>
      </c>
      <c r="E325" s="80">
        <f aca="true" t="shared" si="27" ref="E325:E369">B325*1.0161</f>
        <v>-19.306936422</v>
      </c>
      <c r="F325" s="80">
        <f aca="true" t="shared" si="28" ref="F325:F369">B325*1.0209</f>
        <v>-19.398141318</v>
      </c>
      <c r="G325" s="80">
        <f aca="true" t="shared" si="29" ref="G325:G369">B325*1.0251</f>
        <v>-19.477945602</v>
      </c>
      <c r="H325" s="81"/>
      <c r="I325" s="81"/>
      <c r="J325" s="81"/>
      <c r="K325" s="81"/>
      <c r="L325" s="82"/>
      <c r="M325" s="82"/>
      <c r="N325" s="82"/>
      <c r="O325" s="82"/>
    </row>
    <row r="326" spans="1:15" ht="17.25">
      <c r="A326" s="77" t="s">
        <v>331</v>
      </c>
      <c r="B326" s="78">
        <v>-19.24179</v>
      </c>
      <c r="C326" s="79">
        <f t="shared" si="25"/>
        <v>-19.3501212777</v>
      </c>
      <c r="D326" s="80">
        <f t="shared" si="26"/>
        <v>-19.451525511</v>
      </c>
      <c r="E326" s="80">
        <f t="shared" si="27"/>
        <v>-19.551582819</v>
      </c>
      <c r="F326" s="80">
        <f t="shared" si="28"/>
        <v>-19.643943411</v>
      </c>
      <c r="G326" s="80">
        <f t="shared" si="29"/>
        <v>-19.724758929</v>
      </c>
      <c r="H326" s="81"/>
      <c r="I326" s="81"/>
      <c r="J326" s="81"/>
      <c r="K326" s="81"/>
      <c r="L326" s="82"/>
      <c r="M326" s="82"/>
      <c r="N326" s="82"/>
      <c r="O326" s="82"/>
    </row>
    <row r="327" spans="1:15" ht="17.25">
      <c r="A327" s="77" t="s">
        <v>332</v>
      </c>
      <c r="B327" s="78">
        <v>-19.47683</v>
      </c>
      <c r="C327" s="79">
        <f t="shared" si="25"/>
        <v>-19.5864845529</v>
      </c>
      <c r="D327" s="80">
        <f t="shared" si="26"/>
        <v>-19.689127446999997</v>
      </c>
      <c r="E327" s="80">
        <f t="shared" si="27"/>
        <v>-19.790406963</v>
      </c>
      <c r="F327" s="80">
        <f t="shared" si="28"/>
        <v>-19.883895746999997</v>
      </c>
      <c r="G327" s="80">
        <f t="shared" si="29"/>
        <v>-19.965698432999996</v>
      </c>
      <c r="H327" s="81"/>
      <c r="I327" s="81"/>
      <c r="J327" s="81"/>
      <c r="K327" s="81"/>
      <c r="L327" s="82"/>
      <c r="M327" s="82"/>
      <c r="N327" s="82"/>
      <c r="O327" s="82"/>
    </row>
    <row r="328" spans="1:15" ht="17.25">
      <c r="A328" s="77" t="s">
        <v>333</v>
      </c>
      <c r="B328" s="78">
        <v>-19.70603</v>
      </c>
      <c r="C328" s="79">
        <f t="shared" si="25"/>
        <v>-19.8169749489</v>
      </c>
      <c r="D328" s="80">
        <f t="shared" si="26"/>
        <v>-19.920825726999997</v>
      </c>
      <c r="E328" s="80">
        <f t="shared" si="27"/>
        <v>-20.023297083</v>
      </c>
      <c r="F328" s="80">
        <f t="shared" si="28"/>
        <v>-20.117886026999997</v>
      </c>
      <c r="G328" s="80">
        <f t="shared" si="29"/>
        <v>-20.200651352999998</v>
      </c>
      <c r="H328" s="81"/>
      <c r="I328" s="81"/>
      <c r="J328" s="81"/>
      <c r="K328" s="81"/>
      <c r="L328" s="82"/>
      <c r="M328" s="82"/>
      <c r="N328" s="82"/>
      <c r="O328" s="82"/>
    </row>
    <row r="329" spans="1:15" ht="17.25">
      <c r="A329" s="77" t="s">
        <v>334</v>
      </c>
      <c r="B329" s="89">
        <v>-19.92929</v>
      </c>
      <c r="C329" s="90">
        <f t="shared" si="25"/>
        <v>-20.041491902700002</v>
      </c>
      <c r="D329" s="91">
        <f t="shared" si="26"/>
        <v>-20.146519261</v>
      </c>
      <c r="E329" s="91">
        <f t="shared" si="27"/>
        <v>-20.250151569000003</v>
      </c>
      <c r="F329" s="91">
        <f t="shared" si="28"/>
        <v>-20.345812161</v>
      </c>
      <c r="G329" s="91">
        <f t="shared" si="29"/>
        <v>-20.429515179</v>
      </c>
      <c r="H329" s="280" t="s">
        <v>765</v>
      </c>
      <c r="I329" s="282"/>
      <c r="J329" s="282"/>
      <c r="K329" s="81"/>
      <c r="L329" s="82"/>
      <c r="M329" s="82"/>
      <c r="N329" s="82"/>
      <c r="O329" s="82"/>
    </row>
    <row r="330" spans="1:15" ht="17.25">
      <c r="A330" s="77" t="s">
        <v>335</v>
      </c>
      <c r="B330" s="78">
        <v>-20.14651</v>
      </c>
      <c r="C330" s="79">
        <f t="shared" si="25"/>
        <v>-20.2599348513</v>
      </c>
      <c r="D330" s="80">
        <f t="shared" si="26"/>
        <v>-20.366106958999996</v>
      </c>
      <c r="E330" s="80">
        <f t="shared" si="27"/>
        <v>-20.470868811</v>
      </c>
      <c r="F330" s="80">
        <f t="shared" si="28"/>
        <v>-20.567572058999996</v>
      </c>
      <c r="G330" s="80">
        <f t="shared" si="29"/>
        <v>-20.652187400999996</v>
      </c>
      <c r="H330" s="81"/>
      <c r="I330" s="81"/>
      <c r="J330" s="81"/>
      <c r="K330" s="81"/>
      <c r="L330" s="82"/>
      <c r="M330" s="82"/>
      <c r="N330" s="82"/>
      <c r="O330" s="82"/>
    </row>
    <row r="331" spans="1:15" ht="17.25">
      <c r="A331" s="77" t="s">
        <v>336</v>
      </c>
      <c r="B331" s="78">
        <v>-20.35758</v>
      </c>
      <c r="C331" s="79">
        <f t="shared" si="25"/>
        <v>-20.472193175399998</v>
      </c>
      <c r="D331" s="80">
        <f t="shared" si="26"/>
        <v>-20.579477621999995</v>
      </c>
      <c r="E331" s="80">
        <f t="shared" si="27"/>
        <v>-20.685337038</v>
      </c>
      <c r="F331" s="80">
        <f t="shared" si="28"/>
        <v>-20.783053422</v>
      </c>
      <c r="G331" s="80">
        <f t="shared" si="29"/>
        <v>-20.868555257999997</v>
      </c>
      <c r="H331" s="81"/>
      <c r="I331" s="81"/>
      <c r="J331" s="81"/>
      <c r="K331" s="81"/>
      <c r="L331" s="82"/>
      <c r="M331" s="82"/>
      <c r="N331" s="82"/>
      <c r="O331" s="82"/>
    </row>
    <row r="332" spans="1:15" ht="17.25">
      <c r="A332" s="77" t="s">
        <v>337</v>
      </c>
      <c r="B332" s="78">
        <v>-20.56242</v>
      </c>
      <c r="C332" s="79">
        <f t="shared" si="25"/>
        <v>-20.6781864246</v>
      </c>
      <c r="D332" s="80">
        <f t="shared" si="26"/>
        <v>-20.786550377999998</v>
      </c>
      <c r="E332" s="80">
        <f t="shared" si="27"/>
        <v>-20.893474962</v>
      </c>
      <c r="F332" s="80">
        <f t="shared" si="28"/>
        <v>-20.992174577999997</v>
      </c>
      <c r="G332" s="80">
        <f t="shared" si="29"/>
        <v>-21.078536741999997</v>
      </c>
      <c r="H332" s="81"/>
      <c r="I332" s="81"/>
      <c r="J332" s="81"/>
      <c r="K332" s="81"/>
      <c r="L332" s="82"/>
      <c r="M332" s="82"/>
      <c r="N332" s="82"/>
      <c r="O332" s="82"/>
    </row>
    <row r="333" spans="1:15" ht="17.25">
      <c r="A333" s="77" t="s">
        <v>338</v>
      </c>
      <c r="B333" s="78">
        <v>-20.76091</v>
      </c>
      <c r="C333" s="79">
        <f t="shared" si="25"/>
        <v>-20.8777939233</v>
      </c>
      <c r="D333" s="80">
        <f t="shared" si="26"/>
        <v>-20.987203919</v>
      </c>
      <c r="E333" s="80">
        <f t="shared" si="27"/>
        <v>-21.095160651</v>
      </c>
      <c r="F333" s="80">
        <f t="shared" si="28"/>
        <v>-21.194813018999998</v>
      </c>
      <c r="G333" s="80">
        <f t="shared" si="29"/>
        <v>-21.282008840999996</v>
      </c>
      <c r="H333" s="81"/>
      <c r="I333" s="81"/>
      <c r="J333" s="81"/>
      <c r="K333" s="81"/>
      <c r="L333" s="82"/>
      <c r="M333" s="82"/>
      <c r="N333" s="82"/>
      <c r="O333" s="82"/>
    </row>
    <row r="334" spans="1:15" ht="17.25">
      <c r="A334" s="77" t="s">
        <v>339</v>
      </c>
      <c r="B334" s="78">
        <v>-20.95297</v>
      </c>
      <c r="C334" s="79">
        <f t="shared" si="25"/>
        <v>-21.0709352211</v>
      </c>
      <c r="D334" s="80">
        <f t="shared" si="26"/>
        <v>-21.181357372999997</v>
      </c>
      <c r="E334" s="80">
        <f t="shared" si="27"/>
        <v>-21.290312817</v>
      </c>
      <c r="F334" s="80">
        <f t="shared" si="28"/>
        <v>-21.390887073</v>
      </c>
      <c r="G334" s="80">
        <f t="shared" si="29"/>
        <v>-21.478889546999998</v>
      </c>
      <c r="H334" s="81"/>
      <c r="I334" s="81"/>
      <c r="J334" s="81"/>
      <c r="K334" s="81"/>
      <c r="L334" s="82"/>
      <c r="M334" s="82"/>
      <c r="N334" s="82"/>
      <c r="O334" s="82"/>
    </row>
    <row r="335" spans="1:15" ht="17.25">
      <c r="A335" s="77" t="s">
        <v>340</v>
      </c>
      <c r="B335" s="78">
        <v>-21.13849</v>
      </c>
      <c r="C335" s="79">
        <f t="shared" si="25"/>
        <v>-21.257499698700002</v>
      </c>
      <c r="D335" s="80">
        <f t="shared" si="26"/>
        <v>-21.368899540999998</v>
      </c>
      <c r="E335" s="80">
        <f t="shared" si="27"/>
        <v>-21.478819689</v>
      </c>
      <c r="F335" s="80">
        <f t="shared" si="28"/>
        <v>-21.580284441</v>
      </c>
      <c r="G335" s="80">
        <f t="shared" si="29"/>
        <v>-21.669066099</v>
      </c>
      <c r="H335" s="81"/>
      <c r="I335" s="81"/>
      <c r="J335" s="81"/>
      <c r="K335" s="81"/>
      <c r="L335" s="82"/>
      <c r="M335" s="82"/>
      <c r="N335" s="82"/>
      <c r="O335" s="82"/>
    </row>
    <row r="336" spans="1:15" ht="17.25">
      <c r="A336" s="77" t="s">
        <v>341</v>
      </c>
      <c r="B336" s="78">
        <v>-21.31739</v>
      </c>
      <c r="C336" s="79">
        <f t="shared" si="25"/>
        <v>-21.4374069057</v>
      </c>
      <c r="D336" s="80">
        <f t="shared" si="26"/>
        <v>-21.549749550999998</v>
      </c>
      <c r="E336" s="80">
        <f t="shared" si="27"/>
        <v>-21.660599979</v>
      </c>
      <c r="F336" s="80">
        <f t="shared" si="28"/>
        <v>-21.762923451</v>
      </c>
      <c r="G336" s="80">
        <f t="shared" si="29"/>
        <v>-21.852456488999998</v>
      </c>
      <c r="H336" s="81"/>
      <c r="I336" s="81"/>
      <c r="J336" s="81"/>
      <c r="K336" s="81"/>
      <c r="L336" s="82"/>
      <c r="M336" s="82"/>
      <c r="N336" s="82"/>
      <c r="O336" s="82"/>
    </row>
    <row r="337" spans="1:15" ht="17.25">
      <c r="A337" s="77" t="s">
        <v>342</v>
      </c>
      <c r="B337" s="78">
        <v>-21.48957</v>
      </c>
      <c r="C337" s="79">
        <f t="shared" si="25"/>
        <v>-21.610556279100003</v>
      </c>
      <c r="D337" s="80">
        <f t="shared" si="26"/>
        <v>-21.723806312999997</v>
      </c>
      <c r="E337" s="80">
        <f t="shared" si="27"/>
        <v>-21.835552077</v>
      </c>
      <c r="F337" s="80">
        <f t="shared" si="28"/>
        <v>-21.938702013</v>
      </c>
      <c r="G337" s="80">
        <f t="shared" si="29"/>
        <v>-22.028958207</v>
      </c>
      <c r="H337" s="81"/>
      <c r="I337" s="81"/>
      <c r="J337" s="81"/>
      <c r="K337" s="81"/>
      <c r="L337" s="82"/>
      <c r="M337" s="82"/>
      <c r="N337" s="82"/>
      <c r="O337" s="82"/>
    </row>
    <row r="338" spans="1:15" ht="17.25">
      <c r="A338" s="77" t="s">
        <v>343</v>
      </c>
      <c r="B338" s="78">
        <v>-21.65495</v>
      </c>
      <c r="C338" s="79">
        <f t="shared" si="25"/>
        <v>-21.7768673685</v>
      </c>
      <c r="D338" s="80">
        <f t="shared" si="26"/>
        <v>-21.890988954999997</v>
      </c>
      <c r="E338" s="80">
        <f t="shared" si="27"/>
        <v>-22.003594695</v>
      </c>
      <c r="F338" s="80">
        <f t="shared" si="28"/>
        <v>-22.107538454999997</v>
      </c>
      <c r="G338" s="80">
        <f t="shared" si="29"/>
        <v>-22.198489244999998</v>
      </c>
      <c r="H338" s="81"/>
      <c r="I338" s="81"/>
      <c r="J338" s="81"/>
      <c r="K338" s="81"/>
      <c r="L338" s="82"/>
      <c r="M338" s="82"/>
      <c r="N338" s="82"/>
      <c r="O338" s="82"/>
    </row>
    <row r="339" spans="1:15" ht="17.25">
      <c r="A339" s="77" t="s">
        <v>344</v>
      </c>
      <c r="B339" s="78">
        <v>-21.81344</v>
      </c>
      <c r="C339" s="79">
        <f t="shared" si="25"/>
        <v>-21.936249667200002</v>
      </c>
      <c r="D339" s="80">
        <f t="shared" si="26"/>
        <v>-22.051206496</v>
      </c>
      <c r="E339" s="80">
        <f t="shared" si="27"/>
        <v>-22.164636384</v>
      </c>
      <c r="F339" s="80">
        <f t="shared" si="28"/>
        <v>-22.269340896</v>
      </c>
      <c r="G339" s="80">
        <f t="shared" si="29"/>
        <v>-22.360957344</v>
      </c>
      <c r="H339" s="81"/>
      <c r="I339" s="81"/>
      <c r="J339" s="81"/>
      <c r="K339" s="81"/>
      <c r="L339" s="82"/>
      <c r="M339" s="82"/>
      <c r="N339" s="82"/>
      <c r="O339" s="82"/>
    </row>
    <row r="340" spans="1:15" ht="17.25">
      <c r="A340" s="77" t="s">
        <v>345</v>
      </c>
      <c r="B340" s="78">
        <v>-21.96495</v>
      </c>
      <c r="C340" s="79">
        <f t="shared" si="25"/>
        <v>-22.0886126685</v>
      </c>
      <c r="D340" s="80">
        <f t="shared" si="26"/>
        <v>-22.204367955</v>
      </c>
      <c r="E340" s="80">
        <f t="shared" si="27"/>
        <v>-22.318585695000003</v>
      </c>
      <c r="F340" s="80">
        <f t="shared" si="28"/>
        <v>-22.424017455</v>
      </c>
      <c r="G340" s="80">
        <f t="shared" si="29"/>
        <v>-22.516270245</v>
      </c>
      <c r="H340" s="81"/>
      <c r="I340" s="81"/>
      <c r="J340" s="81"/>
      <c r="K340" s="81"/>
      <c r="L340" s="82"/>
      <c r="M340" s="82"/>
      <c r="N340" s="82"/>
      <c r="O340" s="82"/>
    </row>
    <row r="341" spans="1:15" ht="17.25">
      <c r="A341" s="77" t="s">
        <v>346</v>
      </c>
      <c r="B341" s="78">
        <v>-22.10942</v>
      </c>
      <c r="C341" s="79">
        <f t="shared" si="25"/>
        <v>-22.2338960346</v>
      </c>
      <c r="D341" s="80">
        <f t="shared" si="26"/>
        <v>-22.350412677999998</v>
      </c>
      <c r="E341" s="80">
        <f t="shared" si="27"/>
        <v>-22.465381662</v>
      </c>
      <c r="F341" s="80">
        <f t="shared" si="28"/>
        <v>-22.571506877999997</v>
      </c>
      <c r="G341" s="80">
        <f t="shared" si="29"/>
        <v>-22.664366442</v>
      </c>
      <c r="H341" s="81"/>
      <c r="I341" s="81"/>
      <c r="J341" s="81"/>
      <c r="K341" s="81"/>
      <c r="L341" s="82"/>
      <c r="M341" s="82"/>
      <c r="N341" s="82"/>
      <c r="O341" s="82"/>
    </row>
    <row r="342" spans="1:15" ht="17.25">
      <c r="A342" s="77" t="s">
        <v>347</v>
      </c>
      <c r="B342" s="78">
        <v>-22.24675</v>
      </c>
      <c r="C342" s="79">
        <f t="shared" si="25"/>
        <v>-22.3719992025</v>
      </c>
      <c r="D342" s="80">
        <f t="shared" si="26"/>
        <v>-22.489239574999996</v>
      </c>
      <c r="E342" s="80">
        <f t="shared" si="27"/>
        <v>-22.604922674999997</v>
      </c>
      <c r="F342" s="80">
        <f t="shared" si="28"/>
        <v>-22.711707074999996</v>
      </c>
      <c r="G342" s="80">
        <f t="shared" si="29"/>
        <v>-22.805143424999997</v>
      </c>
      <c r="H342" s="81"/>
      <c r="I342" s="81"/>
      <c r="J342" s="81"/>
      <c r="K342" s="81"/>
      <c r="L342" s="82"/>
      <c r="M342" s="82"/>
      <c r="N342" s="82"/>
      <c r="O342" s="82"/>
    </row>
    <row r="343" spans="1:15" ht="17.25">
      <c r="A343" s="77" t="s">
        <v>348</v>
      </c>
      <c r="B343" s="78">
        <v>-22.37688</v>
      </c>
      <c r="C343" s="79">
        <f t="shared" si="25"/>
        <v>-22.5028618344</v>
      </c>
      <c r="D343" s="80">
        <f t="shared" si="26"/>
        <v>-22.620787991999997</v>
      </c>
      <c r="E343" s="80">
        <f t="shared" si="27"/>
        <v>-22.737147768</v>
      </c>
      <c r="F343" s="80">
        <f t="shared" si="28"/>
        <v>-22.844556792</v>
      </c>
      <c r="G343" s="80">
        <f t="shared" si="29"/>
        <v>-22.938539688</v>
      </c>
      <c r="H343" s="81"/>
      <c r="I343" s="81"/>
      <c r="J343" s="81"/>
      <c r="K343" s="81"/>
      <c r="L343" s="82"/>
      <c r="M343" s="82"/>
      <c r="N343" s="82"/>
      <c r="O343" s="82"/>
    </row>
    <row r="344" spans="1:15" ht="17.25">
      <c r="A344" s="77" t="s">
        <v>349</v>
      </c>
      <c r="B344" s="78">
        <v>-22.49975</v>
      </c>
      <c r="C344" s="79">
        <f t="shared" si="25"/>
        <v>-22.6264235925</v>
      </c>
      <c r="D344" s="80">
        <f t="shared" si="26"/>
        <v>-22.744997274999996</v>
      </c>
      <c r="E344" s="80">
        <f t="shared" si="27"/>
        <v>-22.861995975</v>
      </c>
      <c r="F344" s="80">
        <f t="shared" si="28"/>
        <v>-22.969994774999996</v>
      </c>
      <c r="G344" s="80">
        <f t="shared" si="29"/>
        <v>-23.064493724999995</v>
      </c>
      <c r="H344" s="81"/>
      <c r="I344" s="81"/>
      <c r="J344" s="81"/>
      <c r="K344" s="81"/>
      <c r="L344" s="82"/>
      <c r="M344" s="82"/>
      <c r="N344" s="82"/>
      <c r="O344" s="82"/>
    </row>
    <row r="345" spans="1:15" ht="17.25">
      <c r="A345" s="77" t="s">
        <v>350</v>
      </c>
      <c r="B345" s="78">
        <v>-22.61528</v>
      </c>
      <c r="C345" s="79">
        <f t="shared" si="25"/>
        <v>-22.7426040264</v>
      </c>
      <c r="D345" s="80">
        <f t="shared" si="26"/>
        <v>-22.861786551999998</v>
      </c>
      <c r="E345" s="80">
        <f t="shared" si="27"/>
        <v>-22.979386008</v>
      </c>
      <c r="F345" s="80">
        <f t="shared" si="28"/>
        <v>-23.087939351999996</v>
      </c>
      <c r="G345" s="80">
        <f t="shared" si="29"/>
        <v>-23.182923527999996</v>
      </c>
      <c r="H345" s="81"/>
      <c r="I345" s="81"/>
      <c r="J345" s="81"/>
      <c r="K345" s="81"/>
      <c r="L345" s="82"/>
      <c r="M345" s="82"/>
      <c r="N345" s="82"/>
      <c r="O345" s="82"/>
    </row>
    <row r="346" spans="1:15" ht="17.25">
      <c r="A346" s="77" t="s">
        <v>351</v>
      </c>
      <c r="B346" s="78">
        <v>-22.72342</v>
      </c>
      <c r="C346" s="79">
        <f t="shared" si="25"/>
        <v>-22.8513528546</v>
      </c>
      <c r="D346" s="80">
        <f t="shared" si="26"/>
        <v>-22.971105278</v>
      </c>
      <c r="E346" s="80">
        <f t="shared" si="27"/>
        <v>-23.089267062</v>
      </c>
      <c r="F346" s="80">
        <f t="shared" si="28"/>
        <v>-23.198339477999998</v>
      </c>
      <c r="G346" s="80">
        <f t="shared" si="29"/>
        <v>-23.293777841999997</v>
      </c>
      <c r="H346" s="81"/>
      <c r="I346" s="81"/>
      <c r="J346" s="81"/>
      <c r="K346" s="81"/>
      <c r="L346" s="82"/>
      <c r="M346" s="82"/>
      <c r="N346" s="82"/>
      <c r="O346" s="82"/>
    </row>
    <row r="347" spans="1:15" ht="17.25">
      <c r="A347" s="77" t="s">
        <v>352</v>
      </c>
      <c r="B347" s="78">
        <v>-22.82411</v>
      </c>
      <c r="C347" s="79">
        <f t="shared" si="25"/>
        <v>-22.9526097393</v>
      </c>
      <c r="D347" s="80">
        <f t="shared" si="26"/>
        <v>-23.072892798999998</v>
      </c>
      <c r="E347" s="80">
        <f t="shared" si="27"/>
        <v>-23.191578171</v>
      </c>
      <c r="F347" s="80">
        <f t="shared" si="28"/>
        <v>-23.301133899</v>
      </c>
      <c r="G347" s="80">
        <f t="shared" si="29"/>
        <v>-23.396995161</v>
      </c>
      <c r="H347" s="81"/>
      <c r="I347" s="81"/>
      <c r="J347" s="81"/>
      <c r="K347" s="81"/>
      <c r="L347" s="82"/>
      <c r="M347" s="82"/>
      <c r="N347" s="82"/>
      <c r="O347" s="82"/>
    </row>
    <row r="348" spans="1:15" ht="17.25">
      <c r="A348" s="77" t="s">
        <v>353</v>
      </c>
      <c r="B348" s="78">
        <v>-22.91731</v>
      </c>
      <c r="C348" s="79">
        <f t="shared" si="25"/>
        <v>-23.046334455300002</v>
      </c>
      <c r="D348" s="80">
        <f t="shared" si="26"/>
        <v>-23.167108679</v>
      </c>
      <c r="E348" s="80">
        <f t="shared" si="27"/>
        <v>-23.286278691</v>
      </c>
      <c r="F348" s="80">
        <f t="shared" si="28"/>
        <v>-23.396281779</v>
      </c>
      <c r="G348" s="80">
        <f t="shared" si="29"/>
        <v>-23.492534481</v>
      </c>
      <c r="H348" s="81"/>
      <c r="I348" s="81"/>
      <c r="J348" s="81"/>
      <c r="K348" s="81"/>
      <c r="L348" s="82"/>
      <c r="M348" s="82"/>
      <c r="N348" s="82"/>
      <c r="O348" s="82"/>
    </row>
    <row r="349" spans="1:15" ht="17.25">
      <c r="A349" s="77" t="s">
        <v>354</v>
      </c>
      <c r="B349" s="78">
        <v>-23.00296</v>
      </c>
      <c r="C349" s="79">
        <f t="shared" si="25"/>
        <v>-23.132466664800003</v>
      </c>
      <c r="D349" s="80">
        <f t="shared" si="26"/>
        <v>-23.253692263999998</v>
      </c>
      <c r="E349" s="80">
        <f t="shared" si="27"/>
        <v>-23.373307656</v>
      </c>
      <c r="F349" s="80">
        <f t="shared" si="28"/>
        <v>-23.483721864</v>
      </c>
      <c r="G349" s="80">
        <f t="shared" si="29"/>
        <v>-23.580334296</v>
      </c>
      <c r="H349" s="81"/>
      <c r="I349" s="81"/>
      <c r="J349" s="81"/>
      <c r="K349" s="81"/>
      <c r="L349" s="82"/>
      <c r="M349" s="82"/>
      <c r="N349" s="82"/>
      <c r="O349" s="82"/>
    </row>
    <row r="350" spans="1:15" ht="17.25">
      <c r="A350" s="77" t="s">
        <v>355</v>
      </c>
      <c r="B350" s="78">
        <v>-23.08104</v>
      </c>
      <c r="C350" s="79">
        <f t="shared" si="25"/>
        <v>-23.2109862552</v>
      </c>
      <c r="D350" s="80">
        <f t="shared" si="26"/>
        <v>-23.332623336</v>
      </c>
      <c r="E350" s="80">
        <f t="shared" si="27"/>
        <v>-23.452644744</v>
      </c>
      <c r="F350" s="80">
        <f t="shared" si="28"/>
        <v>-23.563433736</v>
      </c>
      <c r="G350" s="80">
        <f t="shared" si="29"/>
        <v>-23.660374104</v>
      </c>
      <c r="H350" s="81"/>
      <c r="I350" s="81"/>
      <c r="J350" s="81"/>
      <c r="K350" s="81"/>
      <c r="L350" s="82"/>
      <c r="M350" s="82"/>
      <c r="N350" s="82"/>
      <c r="O350" s="82"/>
    </row>
    <row r="351" spans="1:15" ht="17.25">
      <c r="A351" s="77" t="s">
        <v>356</v>
      </c>
      <c r="B351" s="78">
        <v>-23.15149</v>
      </c>
      <c r="C351" s="79">
        <f t="shared" si="25"/>
        <v>-23.2818328887</v>
      </c>
      <c r="D351" s="80">
        <f t="shared" si="26"/>
        <v>-23.403841241</v>
      </c>
      <c r="E351" s="80">
        <f t="shared" si="27"/>
        <v>-23.524228988999997</v>
      </c>
      <c r="F351" s="80">
        <f t="shared" si="28"/>
        <v>-23.635356140999995</v>
      </c>
      <c r="G351" s="80">
        <f t="shared" si="29"/>
        <v>-23.732592398999998</v>
      </c>
      <c r="H351" s="81"/>
      <c r="I351" s="81"/>
      <c r="J351" s="81"/>
      <c r="K351" s="81"/>
      <c r="L351" s="82"/>
      <c r="M351" s="82"/>
      <c r="N351" s="82"/>
      <c r="O351" s="82"/>
    </row>
    <row r="352" spans="1:15" ht="17.25">
      <c r="A352" s="77" t="s">
        <v>357</v>
      </c>
      <c r="B352" s="78">
        <v>-23.21429</v>
      </c>
      <c r="C352" s="79">
        <f t="shared" si="25"/>
        <v>-23.3449864527</v>
      </c>
      <c r="D352" s="80">
        <f t="shared" si="26"/>
        <v>-23.467325760999998</v>
      </c>
      <c r="E352" s="80">
        <f t="shared" si="27"/>
        <v>-23.588040068999998</v>
      </c>
      <c r="F352" s="80">
        <f t="shared" si="28"/>
        <v>-23.699468660999997</v>
      </c>
      <c r="G352" s="80">
        <f t="shared" si="29"/>
        <v>-23.796968678999995</v>
      </c>
      <c r="H352" s="81"/>
      <c r="I352" s="81"/>
      <c r="J352" s="81"/>
      <c r="K352" s="81"/>
      <c r="L352" s="82"/>
      <c r="M352" s="82"/>
      <c r="N352" s="82"/>
      <c r="O352" s="82"/>
    </row>
    <row r="353" spans="1:15" ht="17.25">
      <c r="A353" s="77" t="s">
        <v>358</v>
      </c>
      <c r="B353" s="78">
        <v>-23.2694</v>
      </c>
      <c r="C353" s="79">
        <f t="shared" si="25"/>
        <v>-23.400406722000003</v>
      </c>
      <c r="D353" s="80">
        <f t="shared" si="26"/>
        <v>-23.52303646</v>
      </c>
      <c r="E353" s="80">
        <f t="shared" si="27"/>
        <v>-23.64403734</v>
      </c>
      <c r="F353" s="80">
        <f t="shared" si="28"/>
        <v>-23.75573046</v>
      </c>
      <c r="G353" s="80">
        <f t="shared" si="29"/>
        <v>-23.85346194</v>
      </c>
      <c r="H353" s="81"/>
      <c r="I353" s="81"/>
      <c r="J353" s="81"/>
      <c r="K353" s="81"/>
      <c r="L353" s="82"/>
      <c r="M353" s="82"/>
      <c r="N353" s="82"/>
      <c r="O353" s="82"/>
    </row>
    <row r="354" spans="1:15" ht="17.25">
      <c r="A354" s="77" t="s">
        <v>359</v>
      </c>
      <c r="B354" s="78">
        <v>-23.31678</v>
      </c>
      <c r="C354" s="79">
        <f t="shared" si="25"/>
        <v>-23.4480534714</v>
      </c>
      <c r="D354" s="80">
        <f t="shared" si="26"/>
        <v>-23.570932902</v>
      </c>
      <c r="E354" s="80">
        <f t="shared" si="27"/>
        <v>-23.692180158000003</v>
      </c>
      <c r="F354" s="80">
        <f t="shared" si="28"/>
        <v>-23.804100702</v>
      </c>
      <c r="G354" s="80">
        <f t="shared" si="29"/>
        <v>-23.902031177999998</v>
      </c>
      <c r="H354" s="81"/>
      <c r="I354" s="81"/>
      <c r="J354" s="81"/>
      <c r="K354" s="81"/>
      <c r="L354" s="82"/>
      <c r="M354" s="82"/>
      <c r="N354" s="82"/>
      <c r="O354" s="82"/>
    </row>
    <row r="355" spans="1:15" ht="17.25">
      <c r="A355" s="77" t="s">
        <v>360</v>
      </c>
      <c r="B355" s="78">
        <v>-23.3564</v>
      </c>
      <c r="C355" s="79">
        <f t="shared" si="25"/>
        <v>-23.487896532</v>
      </c>
      <c r="D355" s="80">
        <f t="shared" si="26"/>
        <v>-23.610984759999997</v>
      </c>
      <c r="E355" s="80">
        <f t="shared" si="27"/>
        <v>-23.73243804</v>
      </c>
      <c r="F355" s="80">
        <f t="shared" si="28"/>
        <v>-23.84454876</v>
      </c>
      <c r="G355" s="80">
        <f t="shared" si="29"/>
        <v>-23.94264564</v>
      </c>
      <c r="H355" s="81"/>
      <c r="I355" s="81"/>
      <c r="J355" s="81"/>
      <c r="K355" s="81"/>
      <c r="L355" s="82"/>
      <c r="M355" s="82"/>
      <c r="N355" s="82"/>
      <c r="O355" s="82"/>
    </row>
    <row r="356" spans="1:15" ht="17.25">
      <c r="A356" s="77" t="s">
        <v>361</v>
      </c>
      <c r="B356" s="78">
        <v>-23.38825</v>
      </c>
      <c r="C356" s="79">
        <f t="shared" si="25"/>
        <v>-23.5199258475</v>
      </c>
      <c r="D356" s="80">
        <f t="shared" si="26"/>
        <v>-23.643181924999997</v>
      </c>
      <c r="E356" s="80">
        <f t="shared" si="27"/>
        <v>-23.764800825</v>
      </c>
      <c r="F356" s="80">
        <f t="shared" si="28"/>
        <v>-23.877064424999997</v>
      </c>
      <c r="G356" s="80">
        <f t="shared" si="29"/>
        <v>-23.975295075</v>
      </c>
      <c r="H356" s="81"/>
      <c r="I356" s="81"/>
      <c r="J356" s="81"/>
      <c r="K356" s="81"/>
      <c r="L356" s="82"/>
      <c r="M356" s="82"/>
      <c r="N356" s="82"/>
      <c r="O356" s="82"/>
    </row>
    <row r="357" spans="1:15" ht="17.25">
      <c r="A357" s="77" t="s">
        <v>362</v>
      </c>
      <c r="B357" s="78">
        <v>-23.41228</v>
      </c>
      <c r="C357" s="79">
        <f t="shared" si="25"/>
        <v>-23.5440911364</v>
      </c>
      <c r="D357" s="80">
        <f t="shared" si="26"/>
        <v>-23.667473851999997</v>
      </c>
      <c r="E357" s="80">
        <f t="shared" si="27"/>
        <v>-23.789217708</v>
      </c>
      <c r="F357" s="80">
        <f t="shared" si="28"/>
        <v>-23.901596652</v>
      </c>
      <c r="G357" s="80">
        <f t="shared" si="29"/>
        <v>-23.999928227999998</v>
      </c>
      <c r="H357" s="81"/>
      <c r="I357" s="81"/>
      <c r="J357" s="81"/>
      <c r="K357" s="81"/>
      <c r="L357" s="82"/>
      <c r="M357" s="82"/>
      <c r="N357" s="82"/>
      <c r="O357" s="82"/>
    </row>
    <row r="358" spans="1:15" ht="17.25">
      <c r="A358" s="77" t="s">
        <v>363</v>
      </c>
      <c r="B358" s="78">
        <v>-23.4285</v>
      </c>
      <c r="C358" s="79">
        <f t="shared" si="25"/>
        <v>-23.560402455000002</v>
      </c>
      <c r="D358" s="80">
        <f t="shared" si="26"/>
        <v>-23.683870649999996</v>
      </c>
      <c r="E358" s="80">
        <f t="shared" si="27"/>
        <v>-23.80569885</v>
      </c>
      <c r="F358" s="80">
        <f t="shared" si="28"/>
        <v>-23.91815565</v>
      </c>
      <c r="G358" s="80">
        <f t="shared" si="29"/>
        <v>-24.016555349999997</v>
      </c>
      <c r="H358" s="81"/>
      <c r="I358" s="81"/>
      <c r="J358" s="81"/>
      <c r="K358" s="81"/>
      <c r="L358" s="82"/>
      <c r="M358" s="82"/>
      <c r="N358" s="82"/>
      <c r="O358" s="82"/>
    </row>
    <row r="359" spans="1:15" ht="17.25">
      <c r="A359" s="77" t="s">
        <v>364</v>
      </c>
      <c r="B359" s="89">
        <v>-23.43688</v>
      </c>
      <c r="C359" s="90">
        <f t="shared" si="25"/>
        <v>-23.5688296344</v>
      </c>
      <c r="D359" s="91">
        <f t="shared" si="26"/>
        <v>-23.692341991999996</v>
      </c>
      <c r="E359" s="91">
        <f t="shared" si="27"/>
        <v>-23.814213768</v>
      </c>
      <c r="F359" s="91">
        <f t="shared" si="28"/>
        <v>-23.926710791999998</v>
      </c>
      <c r="G359" s="91">
        <f t="shared" si="29"/>
        <v>-24.025145687999995</v>
      </c>
      <c r="H359" s="280" t="s">
        <v>766</v>
      </c>
      <c r="I359" s="282"/>
      <c r="J359" s="282"/>
      <c r="K359" s="81"/>
      <c r="L359" s="82"/>
      <c r="M359" s="82"/>
      <c r="N359" s="82"/>
      <c r="O359" s="82"/>
    </row>
    <row r="360" spans="1:15" ht="17.25">
      <c r="A360" s="77" t="s">
        <v>365</v>
      </c>
      <c r="B360" s="89">
        <v>-23.43742</v>
      </c>
      <c r="C360" s="90">
        <f t="shared" si="25"/>
        <v>-23.5693726746</v>
      </c>
      <c r="D360" s="91">
        <f t="shared" si="26"/>
        <v>-23.692887877999997</v>
      </c>
      <c r="E360" s="91">
        <f t="shared" si="27"/>
        <v>-23.814762462</v>
      </c>
      <c r="F360" s="91">
        <f t="shared" si="28"/>
        <v>-23.927262078</v>
      </c>
      <c r="G360" s="91">
        <f t="shared" si="29"/>
        <v>-24.025699241999998</v>
      </c>
      <c r="H360" s="282"/>
      <c r="I360" s="282"/>
      <c r="J360" s="282"/>
      <c r="K360" s="81"/>
      <c r="L360" s="82"/>
      <c r="M360" s="82"/>
      <c r="N360" s="82"/>
      <c r="O360" s="82"/>
    </row>
    <row r="361" spans="1:15" ht="17.25">
      <c r="A361" s="77" t="s">
        <v>366</v>
      </c>
      <c r="B361" s="78">
        <v>-23.43011</v>
      </c>
      <c r="C361" s="79">
        <f t="shared" si="25"/>
        <v>-23.5620215193</v>
      </c>
      <c r="D361" s="80">
        <f t="shared" si="26"/>
        <v>-23.685498198999998</v>
      </c>
      <c r="E361" s="80">
        <f t="shared" si="27"/>
        <v>-23.807334771</v>
      </c>
      <c r="F361" s="80">
        <f t="shared" si="28"/>
        <v>-23.919799298999997</v>
      </c>
      <c r="G361" s="80">
        <f t="shared" si="29"/>
        <v>-24.018205760999997</v>
      </c>
      <c r="H361" s="81"/>
      <c r="I361" s="81"/>
      <c r="J361" s="81"/>
      <c r="K361" s="81"/>
      <c r="L361" s="82"/>
      <c r="M361" s="82"/>
      <c r="N361" s="82"/>
      <c r="O361" s="82"/>
    </row>
    <row r="362" spans="1:15" ht="17.25">
      <c r="A362" s="77" t="s">
        <v>367</v>
      </c>
      <c r="B362" s="78">
        <v>-23.41495</v>
      </c>
      <c r="C362" s="79">
        <f t="shared" si="25"/>
        <v>-23.546776168500003</v>
      </c>
      <c r="D362" s="80">
        <f t="shared" si="26"/>
        <v>-23.670172954999998</v>
      </c>
      <c r="E362" s="80">
        <f t="shared" si="27"/>
        <v>-23.791930695</v>
      </c>
      <c r="F362" s="80">
        <f t="shared" si="28"/>
        <v>-23.904322455</v>
      </c>
      <c r="G362" s="80">
        <f t="shared" si="29"/>
        <v>-24.002665245</v>
      </c>
      <c r="H362" s="81"/>
      <c r="I362" s="81"/>
      <c r="J362" s="81"/>
      <c r="K362" s="81"/>
      <c r="L362" s="82"/>
      <c r="M362" s="82"/>
      <c r="N362" s="82"/>
      <c r="O362" s="82"/>
    </row>
    <row r="363" spans="1:15" ht="17.25">
      <c r="A363" s="77" t="s">
        <v>368</v>
      </c>
      <c r="B363" s="78">
        <v>-23.39196</v>
      </c>
      <c r="C363" s="79">
        <f t="shared" si="25"/>
        <v>-23.523656734800003</v>
      </c>
      <c r="D363" s="80">
        <f t="shared" si="26"/>
        <v>-23.646932363999998</v>
      </c>
      <c r="E363" s="80">
        <f t="shared" si="27"/>
        <v>-23.768570556</v>
      </c>
      <c r="F363" s="80">
        <f t="shared" si="28"/>
        <v>-23.880851963999998</v>
      </c>
      <c r="G363" s="80">
        <f t="shared" si="29"/>
        <v>-23.979098196</v>
      </c>
      <c r="H363" s="81"/>
      <c r="I363" s="81"/>
      <c r="J363" s="81"/>
      <c r="K363" s="81"/>
      <c r="L363" s="82"/>
      <c r="M363" s="82"/>
      <c r="N363" s="82"/>
      <c r="O363" s="82"/>
    </row>
    <row r="364" spans="1:15" ht="17.25">
      <c r="A364" s="77" t="s">
        <v>369</v>
      </c>
      <c r="B364" s="78">
        <v>-23.36113</v>
      </c>
      <c r="C364" s="79">
        <f t="shared" si="25"/>
        <v>-23.492653161899998</v>
      </c>
      <c r="D364" s="80">
        <f t="shared" si="26"/>
        <v>-23.615766317</v>
      </c>
      <c r="E364" s="80">
        <f t="shared" si="27"/>
        <v>-23.737244193</v>
      </c>
      <c r="F364" s="80">
        <f t="shared" si="28"/>
        <v>-23.849377617</v>
      </c>
      <c r="G364" s="80">
        <f t="shared" si="29"/>
        <v>-23.947494362999997</v>
      </c>
      <c r="H364" s="81"/>
      <c r="I364" s="81"/>
      <c r="J364" s="81"/>
      <c r="K364" s="81"/>
      <c r="L364" s="82"/>
      <c r="M364" s="82"/>
      <c r="N364" s="82"/>
      <c r="O364" s="82"/>
    </row>
    <row r="365" spans="1:15" ht="17.25">
      <c r="A365" s="77" t="s">
        <v>370</v>
      </c>
      <c r="B365" s="78">
        <v>-23.32248</v>
      </c>
      <c r="C365" s="79">
        <f t="shared" si="25"/>
        <v>-23.4537855624</v>
      </c>
      <c r="D365" s="80">
        <f t="shared" si="26"/>
        <v>-23.576695031999996</v>
      </c>
      <c r="E365" s="80">
        <f t="shared" si="27"/>
        <v>-23.697971927999998</v>
      </c>
      <c r="F365" s="80">
        <f t="shared" si="28"/>
        <v>-23.809919832</v>
      </c>
      <c r="G365" s="80">
        <f t="shared" si="29"/>
        <v>-23.907874247999995</v>
      </c>
      <c r="H365" s="81"/>
      <c r="I365" s="81"/>
      <c r="J365" s="81"/>
      <c r="K365" s="81"/>
      <c r="L365" s="82"/>
      <c r="M365" s="82"/>
      <c r="N365" s="82"/>
      <c r="O365" s="82"/>
    </row>
    <row r="366" spans="1:15" ht="17.25">
      <c r="A366" s="77" t="s">
        <v>371</v>
      </c>
      <c r="B366" s="78">
        <v>-23.27603</v>
      </c>
      <c r="C366" s="79">
        <f t="shared" si="25"/>
        <v>-23.4070740489</v>
      </c>
      <c r="D366" s="80">
        <f t="shared" si="26"/>
        <v>-23.529738726999998</v>
      </c>
      <c r="E366" s="80">
        <f t="shared" si="27"/>
        <v>-23.650774082999998</v>
      </c>
      <c r="F366" s="80">
        <f t="shared" si="28"/>
        <v>-23.762499026999997</v>
      </c>
      <c r="G366" s="80">
        <f t="shared" si="29"/>
        <v>-23.860258352999995</v>
      </c>
      <c r="H366" s="81"/>
      <c r="I366" s="81"/>
      <c r="J366" s="81"/>
      <c r="K366" s="81"/>
      <c r="L366" s="82"/>
      <c r="M366" s="82"/>
      <c r="N366" s="82"/>
      <c r="O366" s="82"/>
    </row>
    <row r="367" spans="1:15" ht="17.25">
      <c r="A367" s="77" t="s">
        <v>372</v>
      </c>
      <c r="B367" s="78">
        <v>-23.22179</v>
      </c>
      <c r="C367" s="79">
        <f t="shared" si="25"/>
        <v>-23.3525286777</v>
      </c>
      <c r="D367" s="80">
        <f t="shared" si="26"/>
        <v>-23.474907510999998</v>
      </c>
      <c r="E367" s="80">
        <f t="shared" si="27"/>
        <v>-23.595660819</v>
      </c>
      <c r="F367" s="80">
        <f t="shared" si="28"/>
        <v>-23.707125410999996</v>
      </c>
      <c r="G367" s="80">
        <f t="shared" si="29"/>
        <v>-23.804656928999997</v>
      </c>
      <c r="H367" s="81"/>
      <c r="I367" s="81"/>
      <c r="J367" s="81"/>
      <c r="K367" s="81"/>
      <c r="L367" s="82"/>
      <c r="M367" s="82"/>
      <c r="N367" s="82"/>
      <c r="O367" s="82"/>
    </row>
    <row r="368" spans="1:15" ht="17.25">
      <c r="A368" s="77" t="s">
        <v>373</v>
      </c>
      <c r="B368" s="78">
        <v>-23.15979</v>
      </c>
      <c r="C368" s="79">
        <f t="shared" si="25"/>
        <v>-23.2901796177</v>
      </c>
      <c r="D368" s="80">
        <f t="shared" si="26"/>
        <v>-23.412231711</v>
      </c>
      <c r="E368" s="80">
        <f t="shared" si="27"/>
        <v>-23.532662619</v>
      </c>
      <c r="F368" s="80">
        <f t="shared" si="28"/>
        <v>-23.643829610999997</v>
      </c>
      <c r="G368" s="80">
        <f t="shared" si="29"/>
        <v>-23.741100729</v>
      </c>
      <c r="H368" s="81"/>
      <c r="I368" s="81"/>
      <c r="J368" s="81"/>
      <c r="K368" s="81"/>
      <c r="L368" s="82"/>
      <c r="M368" s="82"/>
      <c r="N368" s="82"/>
      <c r="O368" s="82"/>
    </row>
    <row r="369" spans="1:15" ht="17.25">
      <c r="A369" s="77" t="s">
        <v>374</v>
      </c>
      <c r="B369" s="78">
        <v>-23.09006</v>
      </c>
      <c r="C369" s="79">
        <f t="shared" si="25"/>
        <v>-23.2200570378</v>
      </c>
      <c r="D369" s="80">
        <f t="shared" si="26"/>
        <v>-23.341741654</v>
      </c>
      <c r="E369" s="80">
        <f t="shared" si="27"/>
        <v>-23.461809966</v>
      </c>
      <c r="F369" s="80">
        <f t="shared" si="28"/>
        <v>-23.572642253999998</v>
      </c>
      <c r="G369" s="80">
        <f t="shared" si="29"/>
        <v>-23.669620505999998</v>
      </c>
      <c r="H369" s="81"/>
      <c r="I369" s="81"/>
      <c r="J369" s="81"/>
      <c r="K369" s="81"/>
      <c r="L369" s="82"/>
      <c r="M369" s="82"/>
      <c r="N369" s="82"/>
      <c r="O369" s="82"/>
    </row>
    <row r="370" spans="1:15" ht="17.25">
      <c r="A370" s="83"/>
      <c r="B370" s="82"/>
      <c r="C370" s="83"/>
      <c r="D370" s="82"/>
      <c r="E370" s="82"/>
      <c r="F370" s="82"/>
      <c r="G370" s="82"/>
      <c r="H370" s="82"/>
      <c r="I370" s="82"/>
      <c r="J370" s="82"/>
      <c r="K370" s="82"/>
      <c r="L370" s="82"/>
      <c r="M370" s="82"/>
      <c r="N370" s="82"/>
      <c r="O370" s="82"/>
    </row>
    <row r="371" spans="1:15" ht="15.75">
      <c r="A371" s="82"/>
      <c r="B371" s="82"/>
      <c r="C371" s="82"/>
      <c r="D371" s="82"/>
      <c r="E371" s="82"/>
      <c r="F371" s="82"/>
      <c r="G371" s="82"/>
      <c r="H371" s="82"/>
      <c r="I371" s="82"/>
      <c r="J371" s="82"/>
      <c r="K371" s="82"/>
      <c r="L371" s="82"/>
      <c r="M371" s="82"/>
      <c r="N371" s="82"/>
      <c r="O371" s="82"/>
    </row>
  </sheetData>
  <sheetProtection sheet="1" objects="1" scenarios="1" selectLockedCells="1" selectUnlockedCells="1"/>
  <mergeCells count="20">
    <mergeCell ref="H319:J319"/>
    <mergeCell ref="H23:J23"/>
    <mergeCell ref="H53:J53"/>
    <mergeCell ref="H35:J35"/>
    <mergeCell ref="H36:J36"/>
    <mergeCell ref="H38:J38"/>
    <mergeCell ref="H316:J316"/>
    <mergeCell ref="H130:J130"/>
    <mergeCell ref="H222:J222"/>
    <mergeCell ref="H63:I63"/>
    <mergeCell ref="H83:J84"/>
    <mergeCell ref="H176:J177"/>
    <mergeCell ref="H269:J270"/>
    <mergeCell ref="H359:J360"/>
    <mergeCell ref="H329:J329"/>
    <mergeCell ref="H299:J299"/>
    <mergeCell ref="H146:J146"/>
    <mergeCell ref="H116:J116"/>
    <mergeCell ref="H206:J206"/>
    <mergeCell ref="H236:J236"/>
  </mergeCells>
  <printOptions/>
  <pageMargins left="0.7" right="0.7" top="0.787401575" bottom="0.7874015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R252"/>
  <sheetViews>
    <sheetView zoomScalePageLayoutView="0" workbookViewId="0" topLeftCell="A1">
      <selection activeCell="P2" sqref="P2"/>
    </sheetView>
  </sheetViews>
  <sheetFormatPr defaultColWidth="11.57421875" defaultRowHeight="15"/>
  <cols>
    <col min="1" max="1" width="22.7109375" style="100" customWidth="1"/>
    <col min="2" max="2" width="17.140625" style="100" customWidth="1"/>
    <col min="3" max="3" width="11.57421875" style="102" customWidth="1"/>
    <col min="4" max="8" width="11.57421875" style="100" customWidth="1"/>
    <col min="9" max="9" width="13.28125" style="100" customWidth="1"/>
    <col min="10" max="11" width="11.57421875" style="100" customWidth="1"/>
    <col min="12" max="12" width="4.00390625" style="100" customWidth="1"/>
    <col min="13" max="16384" width="11.57421875" style="100" customWidth="1"/>
  </cols>
  <sheetData>
    <row r="1" spans="1:10" s="98" customFormat="1" ht="36" customHeight="1">
      <c r="A1" s="246" t="s">
        <v>768</v>
      </c>
      <c r="B1" s="111"/>
      <c r="C1" s="112"/>
      <c r="D1" s="112"/>
      <c r="E1" s="112"/>
      <c r="F1" s="113"/>
      <c r="G1" s="113"/>
      <c r="H1" s="99"/>
      <c r="I1" s="99"/>
      <c r="J1" s="99"/>
    </row>
    <row r="2" spans="1:12" s="98" customFormat="1" ht="131.25" customHeight="1">
      <c r="A2" s="289" t="s">
        <v>1028</v>
      </c>
      <c r="B2" s="290"/>
      <c r="C2" s="290"/>
      <c r="D2" s="290"/>
      <c r="E2" s="290"/>
      <c r="F2" s="290"/>
      <c r="G2" s="290"/>
      <c r="H2" s="290"/>
      <c r="I2" s="290"/>
      <c r="J2" s="290"/>
      <c r="K2" s="290"/>
      <c r="L2" s="290"/>
    </row>
    <row r="3" spans="1:17" ht="84.75" customHeight="1">
      <c r="A3" s="178" t="s">
        <v>1003</v>
      </c>
      <c r="B3" s="181" t="s">
        <v>854</v>
      </c>
      <c r="C3" s="287" t="s">
        <v>938</v>
      </c>
      <c r="D3" s="288"/>
      <c r="E3" s="288"/>
      <c r="F3" s="288"/>
      <c r="G3" s="288"/>
      <c r="H3" s="288"/>
      <c r="I3" s="288"/>
      <c r="J3" s="288"/>
      <c r="K3" s="288"/>
      <c r="L3" s="288"/>
      <c r="M3" s="288"/>
      <c r="N3" s="288"/>
      <c r="P3" s="180"/>
      <c r="Q3" s="180"/>
    </row>
    <row r="4" spans="2:18" ht="32.25" customHeight="1">
      <c r="B4" s="118"/>
      <c r="C4" s="101" t="s">
        <v>769</v>
      </c>
      <c r="R4" s="177"/>
    </row>
    <row r="5" spans="1:6" ht="17.25">
      <c r="A5" s="151" t="s">
        <v>424</v>
      </c>
      <c r="B5" s="152">
        <v>-23.2010104056</v>
      </c>
      <c r="C5" s="157" t="s">
        <v>770</v>
      </c>
      <c r="D5" s="151"/>
      <c r="E5" s="154"/>
      <c r="F5" s="154"/>
    </row>
    <row r="6" spans="1:6" ht="17.25">
      <c r="A6" s="151" t="s">
        <v>425</v>
      </c>
      <c r="B6" s="152">
        <v>-23.121263946600003</v>
      </c>
      <c r="C6" s="157" t="s">
        <v>771</v>
      </c>
      <c r="D6" s="151"/>
      <c r="E6" s="154"/>
      <c r="F6" s="154"/>
    </row>
    <row r="7" spans="1:6" ht="17.25">
      <c r="A7" s="151" t="s">
        <v>426</v>
      </c>
      <c r="B7" s="152">
        <v>-23.0338344744</v>
      </c>
      <c r="C7" s="157" t="s">
        <v>772</v>
      </c>
      <c r="D7" s="151"/>
      <c r="E7" s="154"/>
      <c r="F7" s="154"/>
    </row>
    <row r="8" spans="1:6" ht="17.25">
      <c r="A8" s="151" t="s">
        <v>427</v>
      </c>
      <c r="B8" s="152">
        <v>-22.9387521579</v>
      </c>
      <c r="C8" s="157" t="s">
        <v>773</v>
      </c>
      <c r="D8" s="151"/>
      <c r="E8" s="154"/>
      <c r="F8" s="154"/>
    </row>
    <row r="9" spans="1:6" ht="17.25">
      <c r="A9" s="151" t="s">
        <v>428</v>
      </c>
      <c r="B9" s="152">
        <v>-22.8360773349</v>
      </c>
      <c r="C9" s="157" t="s">
        <v>967</v>
      </c>
      <c r="D9" s="151"/>
      <c r="E9" s="154"/>
      <c r="F9" s="154"/>
    </row>
    <row r="10" spans="1:6" ht="17.25">
      <c r="A10" s="151" t="s">
        <v>429</v>
      </c>
      <c r="B10" s="152">
        <v>-22.7258502306</v>
      </c>
      <c r="C10" s="157" t="s">
        <v>774</v>
      </c>
      <c r="D10" s="151"/>
      <c r="E10" s="154"/>
      <c r="F10" s="154"/>
    </row>
    <row r="11" spans="1:6" ht="17.25">
      <c r="A11" s="151" t="s">
        <v>430</v>
      </c>
      <c r="B11" s="152">
        <v>-22.608141239100004</v>
      </c>
      <c r="C11" s="157" t="s">
        <v>775</v>
      </c>
      <c r="D11" s="151"/>
      <c r="E11" s="154"/>
      <c r="F11" s="154"/>
    </row>
    <row r="12" spans="1:6" ht="17.25">
      <c r="A12" s="151" t="s">
        <v>431</v>
      </c>
      <c r="B12" s="152">
        <v>-22.4829905856</v>
      </c>
      <c r="C12" s="157" t="s">
        <v>776</v>
      </c>
      <c r="D12" s="151"/>
      <c r="E12" s="154"/>
      <c r="F12" s="154"/>
    </row>
    <row r="13" spans="1:6" ht="17.25">
      <c r="A13" s="151" t="s">
        <v>432</v>
      </c>
      <c r="B13" s="152">
        <v>-22.3504586079</v>
      </c>
      <c r="C13" s="157" t="s">
        <v>777</v>
      </c>
      <c r="D13" s="151"/>
      <c r="E13" s="154"/>
      <c r="F13" s="154"/>
    </row>
    <row r="14" spans="1:6" ht="17.25">
      <c r="A14" s="151" t="s">
        <v>433</v>
      </c>
      <c r="B14" s="152">
        <v>-22.2106257564</v>
      </c>
      <c r="C14" s="157" t="s">
        <v>778</v>
      </c>
      <c r="D14" s="151"/>
      <c r="E14" s="154"/>
      <c r="F14" s="154"/>
    </row>
    <row r="15" spans="1:6" ht="17.25">
      <c r="A15" s="151" t="s">
        <v>434</v>
      </c>
      <c r="B15" s="152">
        <v>-22.0635523689</v>
      </c>
      <c r="C15" s="157" t="s">
        <v>779</v>
      </c>
      <c r="D15" s="151"/>
      <c r="E15" s="154"/>
      <c r="F15" s="154"/>
    </row>
    <row r="16" spans="1:6" ht="17.25">
      <c r="A16" s="151" t="s">
        <v>435</v>
      </c>
      <c r="B16" s="152">
        <v>-21.909308839500003</v>
      </c>
      <c r="C16" s="157" t="s">
        <v>780</v>
      </c>
      <c r="D16" s="151"/>
      <c r="E16" s="154"/>
      <c r="F16" s="154"/>
    </row>
    <row r="17" spans="1:6" ht="17.25">
      <c r="A17" s="151" t="s">
        <v>436</v>
      </c>
      <c r="B17" s="152">
        <v>-21.747955506</v>
      </c>
      <c r="C17" s="157" t="s">
        <v>781</v>
      </c>
      <c r="D17" s="151"/>
      <c r="E17" s="154"/>
      <c r="F17" s="154"/>
    </row>
    <row r="18" spans="1:6" ht="17.25">
      <c r="A18" s="151" t="s">
        <v>437</v>
      </c>
      <c r="B18" s="152">
        <v>-21.4042814535</v>
      </c>
      <c r="C18" s="157" t="s">
        <v>782</v>
      </c>
      <c r="D18" s="151"/>
      <c r="E18" s="154"/>
      <c r="F18" s="154"/>
    </row>
    <row r="19" spans="1:6" ht="17.25">
      <c r="A19" s="151" t="s">
        <v>438</v>
      </c>
      <c r="B19" s="152">
        <v>-21.0331838709</v>
      </c>
      <c r="C19" s="157" t="s">
        <v>912</v>
      </c>
      <c r="D19" s="151"/>
      <c r="E19" s="154"/>
      <c r="F19" s="154"/>
    </row>
    <row r="20" spans="1:6" ht="17.25">
      <c r="A20" s="151" t="s">
        <v>439</v>
      </c>
      <c r="B20" s="152">
        <v>-20.8375787796</v>
      </c>
      <c r="C20" s="157" t="s">
        <v>913</v>
      </c>
      <c r="D20" s="151"/>
      <c r="E20" s="154"/>
      <c r="F20" s="154"/>
    </row>
    <row r="21" spans="1:6" ht="17.25">
      <c r="A21" s="151" t="s">
        <v>440</v>
      </c>
      <c r="B21" s="152">
        <v>-20.4266884179</v>
      </c>
      <c r="C21" s="157" t="s">
        <v>914</v>
      </c>
      <c r="D21" s="151"/>
      <c r="E21" s="154"/>
      <c r="F21" s="154"/>
    </row>
    <row r="22" spans="1:6" ht="17.25">
      <c r="A22" s="151" t="s">
        <v>441</v>
      </c>
      <c r="B22" s="152">
        <v>-20.2116143298</v>
      </c>
      <c r="C22" s="157" t="s">
        <v>915</v>
      </c>
      <c r="D22" s="151"/>
      <c r="E22" s="154"/>
      <c r="F22" s="154"/>
    </row>
    <row r="23" spans="1:6" ht="17.25">
      <c r="A23" s="151" t="s">
        <v>442</v>
      </c>
      <c r="B23" s="152">
        <v>-19.5289424043</v>
      </c>
      <c r="C23" s="157" t="s">
        <v>783</v>
      </c>
      <c r="D23" s="151"/>
      <c r="E23" s="154"/>
      <c r="F23" s="154"/>
    </row>
    <row r="24" spans="1:6" ht="17.25">
      <c r="A24" s="151" t="s">
        <v>443</v>
      </c>
      <c r="B24" s="152">
        <v>-19.2892303812</v>
      </c>
      <c r="C24" s="157" t="s">
        <v>784</v>
      </c>
      <c r="D24" s="151"/>
      <c r="E24" s="154"/>
      <c r="F24" s="154"/>
    </row>
    <row r="25" spans="1:6" ht="17.25">
      <c r="A25" s="151" t="s">
        <v>444</v>
      </c>
      <c r="B25" s="152">
        <v>-19.0435951974</v>
      </c>
      <c r="C25" s="157" t="s">
        <v>785</v>
      </c>
      <c r="D25" s="151"/>
      <c r="E25" s="154"/>
      <c r="F25" s="154"/>
    </row>
    <row r="26" spans="1:6" ht="17.25">
      <c r="A26" s="151" t="s">
        <v>445</v>
      </c>
      <c r="B26" s="152">
        <v>-18.7921575285</v>
      </c>
      <c r="C26" s="157" t="s">
        <v>786</v>
      </c>
      <c r="D26" s="151"/>
      <c r="E26" s="154"/>
      <c r="F26" s="154"/>
    </row>
    <row r="27" spans="1:6" ht="17.25">
      <c r="A27" s="151" t="s">
        <v>446</v>
      </c>
      <c r="B27" s="152">
        <v>-18.5349978249</v>
      </c>
      <c r="C27" s="157" t="s">
        <v>787</v>
      </c>
      <c r="D27" s="151"/>
      <c r="E27" s="154"/>
      <c r="F27" s="154"/>
    </row>
    <row r="28" spans="1:6" ht="17.25">
      <c r="A28" s="151" t="s">
        <v>447</v>
      </c>
      <c r="B28" s="152">
        <v>-18.003995015999998</v>
      </c>
      <c r="C28" s="157" t="s">
        <v>788</v>
      </c>
      <c r="D28" s="151"/>
      <c r="E28" s="154"/>
      <c r="F28" s="154"/>
    </row>
    <row r="29" spans="1:6" ht="17.25">
      <c r="A29" s="151" t="s">
        <v>448</v>
      </c>
      <c r="B29" s="152">
        <v>-17.730363093</v>
      </c>
      <c r="C29" s="157" t="s">
        <v>789</v>
      </c>
      <c r="D29" s="151"/>
      <c r="E29" s="154"/>
      <c r="F29" s="154"/>
    </row>
    <row r="30" spans="1:9" ht="17.25">
      <c r="A30" s="153"/>
      <c r="B30" s="179"/>
      <c r="C30" s="155"/>
      <c r="D30" s="155"/>
      <c r="E30" s="155"/>
      <c r="F30" s="175"/>
      <c r="G30" s="176"/>
      <c r="H30" s="176"/>
      <c r="I30" s="176"/>
    </row>
    <row r="31" spans="1:6" ht="24.75" customHeight="1">
      <c r="A31" s="151"/>
      <c r="B31" s="152"/>
      <c r="C31" s="156" t="s">
        <v>853</v>
      </c>
      <c r="D31" s="154"/>
      <c r="E31" s="154"/>
      <c r="F31" s="154"/>
    </row>
    <row r="32" spans="1:6" ht="17.25">
      <c r="A32" s="151" t="s">
        <v>449</v>
      </c>
      <c r="B32" s="152">
        <v>-16.878312906599998</v>
      </c>
      <c r="C32" s="157" t="s">
        <v>790</v>
      </c>
      <c r="D32" s="154"/>
      <c r="E32" s="154"/>
      <c r="F32" s="154"/>
    </row>
    <row r="33" spans="1:6" ht="17.25">
      <c r="A33" s="151" t="s">
        <v>450</v>
      </c>
      <c r="B33" s="152">
        <v>-16.5842868072</v>
      </c>
      <c r="C33" s="157" t="s">
        <v>791</v>
      </c>
      <c r="D33" s="154"/>
      <c r="E33" s="154"/>
      <c r="F33" s="154"/>
    </row>
    <row r="34" spans="1:6" ht="17.25">
      <c r="A34" s="151" t="s">
        <v>451</v>
      </c>
      <c r="B34" s="152">
        <v>-16.2854537964</v>
      </c>
      <c r="C34" s="157" t="s">
        <v>792</v>
      </c>
      <c r="D34" s="154"/>
      <c r="E34" s="154"/>
      <c r="F34" s="154"/>
    </row>
    <row r="35" spans="1:6" ht="17.25">
      <c r="A35" s="151" t="s">
        <v>452</v>
      </c>
      <c r="B35" s="152">
        <v>-15.981924493500001</v>
      </c>
      <c r="C35" s="157" t="s">
        <v>793</v>
      </c>
      <c r="D35" s="154"/>
      <c r="E35" s="154"/>
      <c r="F35" s="154"/>
    </row>
    <row r="36" spans="1:6" ht="17.25">
      <c r="A36" s="151" t="s">
        <v>453</v>
      </c>
      <c r="B36" s="152">
        <v>-15.044355531899999</v>
      </c>
      <c r="C36" s="157" t="s">
        <v>794</v>
      </c>
      <c r="D36" s="154"/>
      <c r="E36" s="154"/>
      <c r="F36" s="154"/>
    </row>
    <row r="37" spans="1:6" ht="17.25">
      <c r="A37" s="151" t="s">
        <v>454</v>
      </c>
      <c r="B37" s="152">
        <v>-14.723227704000001</v>
      </c>
      <c r="C37" s="157" t="s">
        <v>795</v>
      </c>
      <c r="D37" s="154"/>
      <c r="E37" s="154"/>
      <c r="F37" s="154"/>
    </row>
    <row r="38" spans="1:6" ht="17.25">
      <c r="A38" s="151" t="s">
        <v>455</v>
      </c>
      <c r="B38" s="152">
        <v>-13.3988934444</v>
      </c>
      <c r="C38" s="157" t="s">
        <v>937</v>
      </c>
      <c r="D38" s="154"/>
      <c r="E38" s="154"/>
      <c r="F38" s="154"/>
    </row>
    <row r="39" spans="1:6" ht="17.25">
      <c r="A39" s="151" t="s">
        <v>456</v>
      </c>
      <c r="B39" s="152">
        <v>-12.7144918353</v>
      </c>
      <c r="C39" s="157" t="s">
        <v>856</v>
      </c>
      <c r="D39" s="154"/>
      <c r="E39" s="154"/>
      <c r="F39" s="154"/>
    </row>
    <row r="40" spans="1:6" ht="17.25">
      <c r="A40" s="151" t="s">
        <v>457</v>
      </c>
      <c r="B40" s="152">
        <v>-10.2182567115</v>
      </c>
      <c r="C40" s="157" t="s">
        <v>796</v>
      </c>
      <c r="D40" s="154"/>
      <c r="E40" s="154"/>
      <c r="F40" s="154"/>
    </row>
    <row r="41" spans="1:6" ht="17.25">
      <c r="A41" s="151" t="s">
        <v>458</v>
      </c>
      <c r="B41" s="152">
        <v>-9.8503067508</v>
      </c>
      <c r="C41" s="157" t="s">
        <v>797</v>
      </c>
      <c r="D41" s="154"/>
      <c r="E41" s="154"/>
      <c r="F41" s="154"/>
    </row>
    <row r="42" spans="1:6" ht="17.25">
      <c r="A42" s="151" t="s">
        <v>459</v>
      </c>
      <c r="B42" s="152">
        <v>-8.7318249522</v>
      </c>
      <c r="C42" s="157" t="s">
        <v>798</v>
      </c>
      <c r="D42" s="154"/>
      <c r="E42" s="154"/>
      <c r="F42" s="154"/>
    </row>
    <row r="43" spans="1:9" ht="17.25">
      <c r="A43" s="153"/>
      <c r="B43" s="179"/>
      <c r="C43" s="155"/>
      <c r="D43" s="155"/>
      <c r="E43" s="155"/>
      <c r="F43" s="175"/>
      <c r="G43" s="176"/>
      <c r="H43" s="176"/>
      <c r="I43" s="176"/>
    </row>
    <row r="44" spans="1:6" ht="18.75">
      <c r="A44" s="151"/>
      <c r="B44" s="152"/>
      <c r="C44" s="156" t="s">
        <v>811</v>
      </c>
      <c r="D44" s="154"/>
      <c r="E44" s="154"/>
      <c r="F44" s="154"/>
    </row>
    <row r="45" spans="1:6" ht="17.25">
      <c r="A45" s="151" t="s">
        <v>460</v>
      </c>
      <c r="B45" s="152">
        <v>-7.5937434249</v>
      </c>
      <c r="C45" s="157" t="s">
        <v>799</v>
      </c>
      <c r="D45" s="154"/>
      <c r="E45" s="154"/>
      <c r="F45" s="154"/>
    </row>
    <row r="46" spans="1:6" ht="17.25">
      <c r="A46" s="151" t="s">
        <v>461</v>
      </c>
      <c r="B46" s="152">
        <v>-5.661636562200001</v>
      </c>
      <c r="C46" s="157" t="s">
        <v>800</v>
      </c>
      <c r="D46" s="154"/>
      <c r="E46" s="154"/>
      <c r="F46" s="154"/>
    </row>
    <row r="47" spans="1:6" ht="17.25">
      <c r="A47" s="151" t="s">
        <v>462</v>
      </c>
      <c r="B47" s="152">
        <v>-5.2709191383</v>
      </c>
      <c r="C47" s="157" t="s">
        <v>855</v>
      </c>
      <c r="D47" s="154"/>
      <c r="E47" s="154"/>
      <c r="F47" s="154"/>
    </row>
    <row r="48" spans="1:6" ht="17.25">
      <c r="A48" s="151" t="s">
        <v>463</v>
      </c>
      <c r="B48" s="152">
        <v>-4.486115430000001</v>
      </c>
      <c r="C48" s="157" t="s">
        <v>801</v>
      </c>
      <c r="D48" s="154"/>
      <c r="E48" s="154"/>
      <c r="F48" s="154"/>
    </row>
    <row r="49" spans="1:6" ht="17.25">
      <c r="A49" s="151" t="s">
        <v>464</v>
      </c>
      <c r="B49" s="152">
        <v>-3.302086668</v>
      </c>
      <c r="C49" s="157" t="s">
        <v>802</v>
      </c>
      <c r="D49" s="154"/>
      <c r="E49" s="154"/>
      <c r="F49" s="154"/>
    </row>
    <row r="50" spans="1:6" ht="17.25">
      <c r="A50" s="151" t="s">
        <v>465</v>
      </c>
      <c r="B50" s="152">
        <v>-2.1125470536</v>
      </c>
      <c r="C50" s="157" t="s">
        <v>803</v>
      </c>
      <c r="D50" s="154"/>
      <c r="E50" s="154"/>
      <c r="F50" s="154"/>
    </row>
    <row r="51" spans="1:6" ht="17.25">
      <c r="A51" s="151" t="s">
        <v>466</v>
      </c>
      <c r="B51" s="152">
        <v>-1.3178982276</v>
      </c>
      <c r="C51" s="157" t="s">
        <v>916</v>
      </c>
      <c r="D51" s="154"/>
      <c r="E51" s="154"/>
      <c r="F51" s="154"/>
    </row>
    <row r="52" spans="1:6" ht="17.25">
      <c r="A52" s="151" t="s">
        <v>467</v>
      </c>
      <c r="B52" s="152">
        <v>-0.9203928012000001</v>
      </c>
      <c r="C52" s="157" t="s">
        <v>804</v>
      </c>
      <c r="D52" s="154"/>
      <c r="E52" s="154"/>
      <c r="F52" s="154"/>
    </row>
    <row r="53" spans="1:6" ht="17.25">
      <c r="A53" s="151" t="s">
        <v>468</v>
      </c>
      <c r="B53" s="152">
        <v>-0.5229074874</v>
      </c>
      <c r="C53" s="157" t="s">
        <v>805</v>
      </c>
      <c r="D53" s="154"/>
      <c r="E53" s="154"/>
      <c r="F53" s="154"/>
    </row>
    <row r="54" spans="1:6" ht="17.25">
      <c r="A54" s="151" t="s">
        <v>469</v>
      </c>
      <c r="B54" s="152">
        <v>0.2716508319</v>
      </c>
      <c r="C54" s="157" t="s">
        <v>806</v>
      </c>
      <c r="D54" s="154"/>
      <c r="E54" s="154"/>
      <c r="F54" s="154"/>
    </row>
    <row r="55" spans="1:6" ht="17.25">
      <c r="A55" s="151" t="s">
        <v>470</v>
      </c>
      <c r="B55" s="152">
        <v>1.4610597144</v>
      </c>
      <c r="C55" s="157" t="s">
        <v>917</v>
      </c>
      <c r="D55" s="154"/>
      <c r="E55" s="154"/>
      <c r="F55" s="154"/>
    </row>
    <row r="56" spans="1:6" ht="17.25">
      <c r="A56" s="151" t="s">
        <v>471</v>
      </c>
      <c r="B56" s="152">
        <v>1.8565035992999999</v>
      </c>
      <c r="C56" s="157" t="s">
        <v>807</v>
      </c>
      <c r="D56" s="154"/>
      <c r="E56" s="154"/>
      <c r="F56" s="154"/>
    </row>
    <row r="57" spans="1:6" ht="17.25">
      <c r="A57" s="151" t="s">
        <v>472</v>
      </c>
      <c r="B57" s="152">
        <v>2.2512837684</v>
      </c>
      <c r="C57" s="157" t="s">
        <v>808</v>
      </c>
      <c r="D57" s="154"/>
      <c r="E57" s="154"/>
      <c r="F57" s="154"/>
    </row>
    <row r="58" spans="1:6" ht="17.25">
      <c r="A58" s="151" t="s">
        <v>473</v>
      </c>
      <c r="B58" s="152">
        <v>3.4306162383000003</v>
      </c>
      <c r="C58" s="157" t="s">
        <v>809</v>
      </c>
      <c r="D58" s="154"/>
      <c r="E58" s="154"/>
      <c r="F58" s="154"/>
    </row>
    <row r="59" spans="1:6" ht="17.25">
      <c r="A59" s="151" t="s">
        <v>474</v>
      </c>
      <c r="B59" s="152">
        <v>4.2116890593</v>
      </c>
      <c r="C59" s="157" t="s">
        <v>810</v>
      </c>
      <c r="D59" s="154"/>
      <c r="E59" s="154"/>
      <c r="F59" s="154"/>
    </row>
    <row r="60" spans="1:9" ht="17.25">
      <c r="A60" s="153"/>
      <c r="B60" s="179"/>
      <c r="C60" s="155"/>
      <c r="D60" s="155"/>
      <c r="E60" s="155"/>
      <c r="F60" s="175"/>
      <c r="G60" s="176"/>
      <c r="H60" s="176"/>
      <c r="I60" s="176"/>
    </row>
    <row r="61" spans="1:6" ht="24" customHeight="1">
      <c r="A61" s="151"/>
      <c r="B61" s="152"/>
      <c r="C61" s="156" t="s">
        <v>382</v>
      </c>
      <c r="D61" s="154"/>
      <c r="E61" s="154"/>
      <c r="F61" s="154"/>
    </row>
    <row r="62" spans="1:6" ht="17.25">
      <c r="A62" s="151" t="s">
        <v>475</v>
      </c>
      <c r="B62" s="152">
        <v>5.757905522100001</v>
      </c>
      <c r="C62" s="157" t="s">
        <v>939</v>
      </c>
      <c r="D62" s="154"/>
      <c r="E62" s="154"/>
      <c r="F62" s="154"/>
    </row>
    <row r="63" spans="1:6" ht="17.25">
      <c r="A63" s="151" t="s">
        <v>476</v>
      </c>
      <c r="B63" s="152">
        <v>6.1405477370999995</v>
      </c>
      <c r="C63" s="157" t="s">
        <v>918</v>
      </c>
      <c r="D63" s="154"/>
      <c r="E63" s="154"/>
      <c r="F63" s="154"/>
    </row>
    <row r="64" spans="1:6" ht="17.25">
      <c r="A64" s="151" t="s">
        <v>477</v>
      </c>
      <c r="B64" s="152">
        <v>6.521440155900001</v>
      </c>
      <c r="C64" s="157" t="s">
        <v>383</v>
      </c>
      <c r="D64" s="154"/>
      <c r="E64" s="154"/>
      <c r="F64" s="154"/>
    </row>
    <row r="65" spans="1:6" ht="17.25">
      <c r="A65" s="151" t="s">
        <v>478</v>
      </c>
      <c r="B65" s="152">
        <v>6.900462102900001</v>
      </c>
      <c r="C65" s="157" t="s">
        <v>384</v>
      </c>
      <c r="D65" s="154"/>
      <c r="E65" s="154"/>
      <c r="F65" s="154"/>
    </row>
    <row r="66" spans="1:6" ht="17.25">
      <c r="A66" s="151" t="s">
        <v>479</v>
      </c>
      <c r="B66" s="152">
        <v>7.277523071400001</v>
      </c>
      <c r="C66" s="157" t="s">
        <v>385</v>
      </c>
      <c r="D66" s="154"/>
      <c r="E66" s="154"/>
      <c r="F66" s="154"/>
    </row>
    <row r="67" spans="1:6" ht="17.25">
      <c r="A67" s="151" t="s">
        <v>480</v>
      </c>
      <c r="B67" s="152">
        <v>7.652512442100001</v>
      </c>
      <c r="C67" s="157" t="s">
        <v>857</v>
      </c>
      <c r="D67" s="154"/>
      <c r="E67" s="154"/>
      <c r="F67" s="154"/>
    </row>
    <row r="68" spans="1:6" ht="17.25">
      <c r="A68" s="151" t="s">
        <v>481</v>
      </c>
      <c r="B68" s="152">
        <v>8.025329652</v>
      </c>
      <c r="C68" s="157" t="s">
        <v>858</v>
      </c>
      <c r="D68" s="154"/>
      <c r="E68" s="154"/>
      <c r="F68" s="154"/>
    </row>
    <row r="69" spans="1:6" ht="17.25">
      <c r="A69" s="151" t="s">
        <v>482</v>
      </c>
      <c r="B69" s="152">
        <v>8.395884194399999</v>
      </c>
      <c r="C69" s="157" t="s">
        <v>940</v>
      </c>
      <c r="D69" s="154"/>
      <c r="E69" s="154"/>
      <c r="F69" s="154"/>
    </row>
    <row r="70" spans="1:6" ht="17.25">
      <c r="A70" s="151" t="s">
        <v>483</v>
      </c>
      <c r="B70" s="152">
        <v>8.7640553937</v>
      </c>
      <c r="C70" s="157" t="s">
        <v>386</v>
      </c>
      <c r="D70" s="154"/>
      <c r="E70" s="154"/>
      <c r="F70" s="154"/>
    </row>
    <row r="71" spans="1:6" ht="17.25">
      <c r="A71" s="151" t="s">
        <v>484</v>
      </c>
      <c r="B71" s="152">
        <v>9.4928957925</v>
      </c>
      <c r="C71" s="157" t="s">
        <v>919</v>
      </c>
      <c r="D71" s="154"/>
      <c r="E71" s="154"/>
      <c r="F71" s="154"/>
    </row>
    <row r="72" spans="1:6" ht="17.25">
      <c r="A72" s="151" t="s">
        <v>485</v>
      </c>
      <c r="B72" s="152">
        <v>9.8533739223</v>
      </c>
      <c r="C72" s="157" t="s">
        <v>387</v>
      </c>
      <c r="D72" s="154"/>
      <c r="E72" s="154"/>
      <c r="F72" s="154"/>
    </row>
    <row r="73" spans="1:6" ht="17.25">
      <c r="A73" s="151" t="s">
        <v>486</v>
      </c>
      <c r="B73" s="152">
        <v>10.211096625900002</v>
      </c>
      <c r="C73" s="157" t="s">
        <v>423</v>
      </c>
      <c r="D73" s="154"/>
      <c r="E73" s="154"/>
      <c r="F73" s="154"/>
    </row>
    <row r="74" spans="1:6" ht="17.25">
      <c r="A74" s="151" t="s">
        <v>487</v>
      </c>
      <c r="B74" s="152">
        <v>11.612773888800001</v>
      </c>
      <c r="C74" s="157" t="s">
        <v>859</v>
      </c>
      <c r="D74" s="154"/>
      <c r="E74" s="154"/>
      <c r="F74" s="154"/>
    </row>
    <row r="75" spans="1:6" ht="17.25">
      <c r="A75" s="151" t="s">
        <v>488</v>
      </c>
      <c r="B75" s="152">
        <v>11.9554523676</v>
      </c>
      <c r="C75" s="157" t="s">
        <v>860</v>
      </c>
      <c r="D75" s="154"/>
      <c r="E75" s="154"/>
      <c r="F75" s="154"/>
    </row>
    <row r="76" spans="1:6" ht="17.25">
      <c r="A76" s="151" t="s">
        <v>489</v>
      </c>
      <c r="B76" s="152">
        <v>12.2948625489</v>
      </c>
      <c r="C76" s="157" t="s">
        <v>388</v>
      </c>
      <c r="D76" s="154"/>
      <c r="E76" s="154"/>
      <c r="F76" s="154"/>
    </row>
    <row r="77" spans="1:6" ht="17.25">
      <c r="A77" s="151" t="s">
        <v>490</v>
      </c>
      <c r="B77" s="152">
        <v>12.6309239823</v>
      </c>
      <c r="C77" s="157" t="s">
        <v>920</v>
      </c>
      <c r="D77" s="154"/>
      <c r="E77" s="154"/>
      <c r="F77" s="154"/>
    </row>
    <row r="78" spans="1:6" ht="17.25">
      <c r="A78" s="151" t="s">
        <v>491</v>
      </c>
      <c r="B78" s="152">
        <v>12.9635361048</v>
      </c>
      <c r="C78" s="157" t="s">
        <v>861</v>
      </c>
      <c r="D78" s="154"/>
      <c r="E78" s="154"/>
      <c r="F78" s="154"/>
    </row>
    <row r="79" spans="1:6" ht="17.25">
      <c r="A79" s="151" t="s">
        <v>492</v>
      </c>
      <c r="B79" s="152">
        <v>13.2926285223</v>
      </c>
      <c r="C79" s="157" t="s">
        <v>862</v>
      </c>
      <c r="D79" s="154"/>
      <c r="E79" s="154"/>
      <c r="F79" s="154"/>
    </row>
    <row r="80" spans="1:6" ht="17.25">
      <c r="A80" s="151" t="s">
        <v>493</v>
      </c>
      <c r="B80" s="152">
        <v>13.6180906155</v>
      </c>
      <c r="C80" s="157" t="s">
        <v>863</v>
      </c>
      <c r="D80" s="154"/>
      <c r="E80" s="154"/>
      <c r="F80" s="154"/>
    </row>
    <row r="81" spans="1:6" ht="17.25">
      <c r="A81" s="151" t="s">
        <v>494</v>
      </c>
      <c r="B81" s="152">
        <v>13.9398318777</v>
      </c>
      <c r="C81" s="157" t="s">
        <v>921</v>
      </c>
      <c r="D81" s="154"/>
      <c r="E81" s="154"/>
      <c r="F81" s="154"/>
    </row>
    <row r="82" spans="1:6" ht="17.25">
      <c r="A82" s="151" t="s">
        <v>495</v>
      </c>
      <c r="B82" s="152">
        <v>14.2577819148</v>
      </c>
      <c r="C82" s="157" t="s">
        <v>389</v>
      </c>
      <c r="D82" s="154"/>
      <c r="E82" s="154"/>
      <c r="F82" s="154"/>
    </row>
    <row r="83" spans="1:6" ht="17.25">
      <c r="A83" s="151" t="s">
        <v>496</v>
      </c>
      <c r="B83" s="152">
        <v>14.5718401638</v>
      </c>
      <c r="C83" s="157" t="s">
        <v>864</v>
      </c>
      <c r="D83" s="154"/>
      <c r="E83" s="154"/>
      <c r="F83" s="154"/>
    </row>
    <row r="84" spans="1:6" ht="17.25">
      <c r="A84" s="151" t="s">
        <v>497</v>
      </c>
      <c r="B84" s="152">
        <v>14.881916118000001</v>
      </c>
      <c r="C84" s="157" t="s">
        <v>922</v>
      </c>
      <c r="D84" s="154"/>
      <c r="E84" s="154"/>
      <c r="F84" s="154"/>
    </row>
    <row r="85" spans="1:9" ht="17.25">
      <c r="A85" s="153"/>
      <c r="B85" s="179"/>
      <c r="C85" s="155"/>
      <c r="D85" s="155"/>
      <c r="E85" s="155"/>
      <c r="F85" s="175"/>
      <c r="G85" s="176"/>
      <c r="H85" s="176"/>
      <c r="I85" s="176"/>
    </row>
    <row r="86" spans="1:6" ht="30" customHeight="1">
      <c r="A86" s="151"/>
      <c r="B86" s="152"/>
      <c r="C86" s="156" t="s">
        <v>812</v>
      </c>
      <c r="D86" s="154"/>
      <c r="E86" s="154"/>
      <c r="F86" s="154"/>
    </row>
    <row r="87" spans="1:6" ht="17.25">
      <c r="A87" s="151" t="s">
        <v>498</v>
      </c>
      <c r="B87" s="152">
        <v>15.187909214400001</v>
      </c>
      <c r="C87" s="157" t="s">
        <v>941</v>
      </c>
      <c r="D87" s="154"/>
      <c r="E87" s="154"/>
      <c r="F87" s="154"/>
    </row>
    <row r="88" spans="1:6" ht="17.25">
      <c r="A88" s="151" t="s">
        <v>499</v>
      </c>
      <c r="B88" s="152">
        <v>15.4897390026</v>
      </c>
      <c r="C88" s="157" t="s">
        <v>923</v>
      </c>
      <c r="D88" s="154"/>
      <c r="E88" s="154"/>
      <c r="F88" s="154"/>
    </row>
    <row r="89" spans="1:6" ht="17.25">
      <c r="A89" s="151" t="s">
        <v>500</v>
      </c>
      <c r="B89" s="152">
        <v>15.787314975900001</v>
      </c>
      <c r="C89" s="157" t="s">
        <v>942</v>
      </c>
      <c r="D89" s="154"/>
      <c r="E89" s="154"/>
      <c r="F89" s="154"/>
    </row>
    <row r="90" spans="1:6" ht="17.25">
      <c r="A90" s="151" t="s">
        <v>501</v>
      </c>
      <c r="B90" s="152">
        <v>16.0805466276</v>
      </c>
      <c r="C90" s="157" t="s">
        <v>943</v>
      </c>
      <c r="D90" s="154"/>
      <c r="E90" s="154"/>
      <c r="F90" s="154"/>
    </row>
    <row r="91" spans="1:6" ht="17.25">
      <c r="A91" s="151" t="s">
        <v>502</v>
      </c>
      <c r="B91" s="152">
        <v>16.3693333947</v>
      </c>
      <c r="C91" s="157" t="s">
        <v>865</v>
      </c>
      <c r="D91" s="154"/>
      <c r="E91" s="154"/>
      <c r="F91" s="154"/>
    </row>
    <row r="92" spans="1:6" ht="17.25">
      <c r="A92" s="151" t="s">
        <v>503</v>
      </c>
      <c r="B92" s="152">
        <v>18.0037838337</v>
      </c>
      <c r="C92" s="157" t="s">
        <v>813</v>
      </c>
      <c r="D92" s="154"/>
      <c r="E92" s="154"/>
      <c r="F92" s="154"/>
    </row>
    <row r="93" spans="1:6" ht="17.25">
      <c r="A93" s="151" t="s">
        <v>504</v>
      </c>
      <c r="B93" s="152">
        <v>18.258962446199998</v>
      </c>
      <c r="C93" s="157" t="s">
        <v>814</v>
      </c>
      <c r="D93" s="154"/>
      <c r="E93" s="154"/>
      <c r="F93" s="154"/>
    </row>
    <row r="94" spans="1:6" ht="17.25">
      <c r="A94" s="151" t="s">
        <v>505</v>
      </c>
      <c r="B94" s="152">
        <v>18.5090022894</v>
      </c>
      <c r="C94" s="157" t="s">
        <v>815</v>
      </c>
      <c r="D94" s="154"/>
      <c r="E94" s="154"/>
      <c r="F94" s="154"/>
    </row>
    <row r="95" spans="1:6" ht="17.25">
      <c r="A95" s="151" t="s">
        <v>506</v>
      </c>
      <c r="B95" s="152">
        <v>18.7538128566</v>
      </c>
      <c r="C95" s="157" t="s">
        <v>816</v>
      </c>
      <c r="D95" s="154"/>
      <c r="E95" s="154"/>
      <c r="F95" s="154"/>
    </row>
    <row r="96" spans="1:6" ht="17.25">
      <c r="A96" s="151" t="s">
        <v>507</v>
      </c>
      <c r="B96" s="152">
        <v>18.99333381</v>
      </c>
      <c r="C96" s="157" t="s">
        <v>924</v>
      </c>
      <c r="D96" s="154"/>
      <c r="E96" s="154"/>
      <c r="F96" s="154"/>
    </row>
    <row r="97" spans="1:6" ht="17.25">
      <c r="A97" s="151" t="s">
        <v>508</v>
      </c>
      <c r="B97" s="152">
        <v>19.679374596</v>
      </c>
      <c r="C97" s="157" t="s">
        <v>817</v>
      </c>
      <c r="D97" s="154"/>
      <c r="E97" s="154"/>
      <c r="F97" s="154"/>
    </row>
    <row r="98" spans="1:6" ht="17.25">
      <c r="A98" s="151" t="s">
        <v>509</v>
      </c>
      <c r="B98" s="152">
        <v>19.896992928</v>
      </c>
      <c r="C98" s="157" t="s">
        <v>818</v>
      </c>
      <c r="D98" s="154"/>
      <c r="E98" s="154"/>
      <c r="F98" s="154"/>
    </row>
    <row r="99" spans="1:6" ht="17.25">
      <c r="A99" s="151" t="s">
        <v>510</v>
      </c>
      <c r="B99" s="152">
        <v>20.3152143324</v>
      </c>
      <c r="C99" s="157" t="s">
        <v>819</v>
      </c>
      <c r="D99" s="154"/>
      <c r="E99" s="154"/>
      <c r="F99" s="154"/>
    </row>
    <row r="100" spans="1:6" ht="17.25">
      <c r="A100" s="151" t="s">
        <v>511</v>
      </c>
      <c r="B100" s="152">
        <v>20.5156967292</v>
      </c>
      <c r="C100" s="157" t="s">
        <v>820</v>
      </c>
      <c r="D100" s="154"/>
      <c r="E100" s="154"/>
      <c r="F100" s="154"/>
    </row>
    <row r="101" spans="1:6" ht="17.25">
      <c r="A101" s="151" t="s">
        <v>512</v>
      </c>
      <c r="B101" s="152">
        <v>20.899052941500003</v>
      </c>
      <c r="C101" s="157" t="s">
        <v>866</v>
      </c>
      <c r="D101" s="154"/>
      <c r="E101" s="154"/>
      <c r="F101" s="154"/>
    </row>
    <row r="102" spans="1:6" ht="17.25">
      <c r="A102" s="151" t="s">
        <v>513</v>
      </c>
      <c r="B102" s="152">
        <v>21.2585053287</v>
      </c>
      <c r="C102" s="157" t="s">
        <v>821</v>
      </c>
      <c r="D102" s="154"/>
      <c r="E102" s="154"/>
      <c r="F102" s="154"/>
    </row>
    <row r="103" spans="1:6" ht="17.25">
      <c r="A103" s="151" t="s">
        <v>514</v>
      </c>
      <c r="B103" s="152">
        <v>21.9037477056</v>
      </c>
      <c r="C103" s="157" t="s">
        <v>822</v>
      </c>
      <c r="D103" s="154"/>
      <c r="E103" s="154"/>
      <c r="F103" s="154"/>
    </row>
    <row r="104" spans="1:6" ht="17.25">
      <c r="A104" s="151" t="s">
        <v>515</v>
      </c>
      <c r="B104" s="152">
        <v>22.0493729859</v>
      </c>
      <c r="C104" s="157" t="s">
        <v>823</v>
      </c>
      <c r="D104" s="154"/>
      <c r="E104" s="154"/>
      <c r="F104" s="154"/>
    </row>
    <row r="105" spans="1:9" ht="17.25">
      <c r="A105" s="153"/>
      <c r="B105" s="179"/>
      <c r="C105" s="155"/>
      <c r="D105" s="155"/>
      <c r="E105" s="155"/>
      <c r="F105" s="175"/>
      <c r="G105" s="176"/>
      <c r="H105" s="176"/>
      <c r="I105" s="176"/>
    </row>
    <row r="106" spans="1:6" ht="32.25" customHeight="1">
      <c r="A106" s="151"/>
      <c r="B106" s="152"/>
      <c r="C106" s="156" t="s">
        <v>852</v>
      </c>
      <c r="D106" s="154"/>
      <c r="E106" s="154"/>
      <c r="F106" s="154"/>
    </row>
    <row r="107" spans="1:6" ht="17.25">
      <c r="A107" s="151" t="s">
        <v>516</v>
      </c>
      <c r="B107" s="152">
        <v>22.1886125157</v>
      </c>
      <c r="C107" s="157" t="s">
        <v>867</v>
      </c>
      <c r="D107" s="154"/>
      <c r="E107" s="154"/>
      <c r="F107" s="154"/>
    </row>
    <row r="108" spans="1:6" ht="17.25">
      <c r="A108" s="151" t="s">
        <v>517</v>
      </c>
      <c r="B108" s="152">
        <v>22.6807175562</v>
      </c>
      <c r="C108" s="157" t="s">
        <v>824</v>
      </c>
      <c r="D108" s="154"/>
      <c r="E108" s="154"/>
      <c r="F108" s="154"/>
    </row>
    <row r="109" spans="1:6" ht="17.25">
      <c r="A109" s="151" t="s">
        <v>518</v>
      </c>
      <c r="B109" s="152">
        <v>22.7872942236</v>
      </c>
      <c r="C109" s="157" t="s">
        <v>868</v>
      </c>
      <c r="D109" s="154"/>
      <c r="E109" s="154"/>
      <c r="F109" s="154"/>
    </row>
    <row r="110" spans="1:6" ht="17.25">
      <c r="A110" s="151" t="s">
        <v>519</v>
      </c>
      <c r="B110" s="152">
        <v>22.887203564100002</v>
      </c>
      <c r="C110" s="157" t="s">
        <v>825</v>
      </c>
      <c r="D110" s="154"/>
      <c r="E110" s="154"/>
      <c r="F110" s="154"/>
    </row>
    <row r="111" spans="1:6" ht="17.25">
      <c r="A111" s="151" t="s">
        <v>520</v>
      </c>
      <c r="B111" s="152">
        <v>22.9803952962</v>
      </c>
      <c r="C111" s="157" t="s">
        <v>869</v>
      </c>
      <c r="D111" s="154"/>
      <c r="E111" s="154"/>
      <c r="F111" s="154"/>
    </row>
    <row r="112" spans="1:6" ht="17.25">
      <c r="A112" s="151" t="s">
        <v>521</v>
      </c>
      <c r="B112" s="152">
        <v>23.066839251</v>
      </c>
      <c r="C112" s="157" t="s">
        <v>870</v>
      </c>
      <c r="D112" s="154"/>
      <c r="E112" s="154"/>
      <c r="F112" s="154"/>
    </row>
    <row r="113" spans="1:6" ht="17.25">
      <c r="A113" s="151" t="s">
        <v>522</v>
      </c>
      <c r="B113" s="152">
        <v>23.2853827626</v>
      </c>
      <c r="C113" s="157" t="s">
        <v>871</v>
      </c>
      <c r="D113" s="154"/>
      <c r="E113" s="154"/>
      <c r="F113" s="154"/>
    </row>
    <row r="114" spans="1:6" ht="17.25">
      <c r="A114" s="151" t="s">
        <v>523</v>
      </c>
      <c r="B114" s="152">
        <v>23.3445540318</v>
      </c>
      <c r="C114" s="157" t="s">
        <v>872</v>
      </c>
      <c r="D114" s="154"/>
      <c r="E114" s="154"/>
      <c r="F114" s="154"/>
    </row>
    <row r="115" spans="1:6" ht="17.25">
      <c r="A115" s="151" t="s">
        <v>524</v>
      </c>
      <c r="B115" s="152">
        <v>23.4422811552</v>
      </c>
      <c r="C115" s="157" t="s">
        <v>826</v>
      </c>
      <c r="D115" s="154"/>
      <c r="E115" s="154"/>
      <c r="F115" s="154"/>
    </row>
    <row r="116" spans="1:6" ht="17.25">
      <c r="A116" s="151" t="s">
        <v>525</v>
      </c>
      <c r="B116" s="152">
        <v>23.4808068405</v>
      </c>
      <c r="C116" s="157" t="s">
        <v>873</v>
      </c>
      <c r="D116" s="154"/>
      <c r="E116" s="154"/>
      <c r="F116" s="154"/>
    </row>
    <row r="117" spans="1:6" ht="17.25">
      <c r="A117" s="151" t="s">
        <v>526</v>
      </c>
      <c r="B117" s="152">
        <v>23.5668183744</v>
      </c>
      <c r="C117" s="157" t="s">
        <v>874</v>
      </c>
      <c r="D117" s="154"/>
      <c r="E117" s="154"/>
      <c r="F117" s="154"/>
    </row>
    <row r="118" spans="1:6" ht="17.25">
      <c r="A118" s="151" t="s">
        <v>526</v>
      </c>
      <c r="B118" s="152">
        <v>23.5401390105</v>
      </c>
      <c r="C118" s="157" t="s">
        <v>944</v>
      </c>
      <c r="D118" s="154"/>
      <c r="E118" s="154"/>
      <c r="F118" s="154"/>
    </row>
    <row r="119" spans="1:6" ht="17.25">
      <c r="A119" s="151" t="s">
        <v>527</v>
      </c>
      <c r="B119" s="152">
        <v>23.404026990000002</v>
      </c>
      <c r="C119" s="157" t="s">
        <v>875</v>
      </c>
      <c r="D119" s="154"/>
      <c r="E119" s="154"/>
      <c r="F119" s="154"/>
    </row>
    <row r="120" spans="1:6" ht="17.25">
      <c r="A120" s="151" t="s">
        <v>527</v>
      </c>
      <c r="B120" s="152">
        <v>23.352840423</v>
      </c>
      <c r="C120" s="157" t="s">
        <v>932</v>
      </c>
      <c r="D120" s="154"/>
      <c r="E120" s="154"/>
      <c r="F120" s="154"/>
    </row>
    <row r="121" spans="1:9" ht="17.25">
      <c r="A121" s="153"/>
      <c r="B121" s="179"/>
      <c r="C121" s="155"/>
      <c r="D121" s="155"/>
      <c r="E121" s="155"/>
      <c r="F121" s="175"/>
      <c r="G121" s="176"/>
      <c r="H121" s="176"/>
      <c r="I121" s="176"/>
    </row>
    <row r="122" spans="1:6" ht="27.75" customHeight="1">
      <c r="A122" s="151"/>
      <c r="B122" s="152"/>
      <c r="C122" s="156" t="s">
        <v>827</v>
      </c>
      <c r="D122" s="154"/>
      <c r="E122" s="154"/>
      <c r="F122" s="154"/>
    </row>
    <row r="123" spans="1:6" ht="17.25">
      <c r="A123" s="151" t="s">
        <v>521</v>
      </c>
      <c r="B123" s="152">
        <v>23.0801638485</v>
      </c>
      <c r="C123" s="157" t="s">
        <v>828</v>
      </c>
      <c r="D123" s="154"/>
      <c r="E123" s="154"/>
      <c r="F123" s="154"/>
    </row>
    <row r="124" spans="1:6" ht="17.25">
      <c r="A124" s="151" t="s">
        <v>528</v>
      </c>
      <c r="B124" s="152">
        <v>22.995157944600003</v>
      </c>
      <c r="C124" s="157" t="s">
        <v>876</v>
      </c>
      <c r="D124" s="154"/>
      <c r="E124" s="154"/>
      <c r="F124" s="154"/>
    </row>
    <row r="125" spans="1:6" ht="17.25">
      <c r="A125" s="151" t="s">
        <v>518</v>
      </c>
      <c r="B125" s="152">
        <v>22.805174325</v>
      </c>
      <c r="C125" s="157" t="s">
        <v>829</v>
      </c>
      <c r="D125" s="154"/>
      <c r="E125" s="154"/>
      <c r="F125" s="154"/>
    </row>
    <row r="126" spans="1:6" ht="17.25">
      <c r="A126" s="151" t="s">
        <v>529</v>
      </c>
      <c r="B126" s="152">
        <v>22.7002670034</v>
      </c>
      <c r="C126" s="157" t="s">
        <v>877</v>
      </c>
      <c r="D126" s="154"/>
      <c r="E126" s="154"/>
      <c r="F126" s="154"/>
    </row>
    <row r="127" spans="1:6" ht="17.25">
      <c r="A127" s="151" t="s">
        <v>530</v>
      </c>
      <c r="B127" s="152">
        <v>22.3463958627</v>
      </c>
      <c r="C127" s="157" t="s">
        <v>830</v>
      </c>
      <c r="D127" s="154"/>
      <c r="E127" s="154"/>
      <c r="F127" s="154"/>
    </row>
    <row r="128" spans="1:6" ht="17.25">
      <c r="A128" s="151" t="s">
        <v>531</v>
      </c>
      <c r="B128" s="152">
        <v>22.215553343400003</v>
      </c>
      <c r="C128" s="157" t="s">
        <v>878</v>
      </c>
      <c r="D128" s="154"/>
      <c r="E128" s="154"/>
      <c r="F128" s="154"/>
    </row>
    <row r="129" spans="1:6" ht="17.25">
      <c r="A129" s="151" t="s">
        <v>515</v>
      </c>
      <c r="B129" s="152">
        <v>22.0783451862</v>
      </c>
      <c r="C129" s="157" t="s">
        <v>879</v>
      </c>
      <c r="D129" s="154"/>
      <c r="E129" s="154"/>
      <c r="F129" s="154"/>
    </row>
    <row r="130" spans="1:6" ht="17.25">
      <c r="A130" s="151" t="s">
        <v>514</v>
      </c>
      <c r="B130" s="152">
        <v>21.9348518415</v>
      </c>
      <c r="C130" s="157" t="s">
        <v>965</v>
      </c>
      <c r="D130" s="154"/>
      <c r="E130" s="154"/>
      <c r="F130" s="154"/>
    </row>
    <row r="131" spans="1:6" ht="17.25">
      <c r="A131" s="151" t="s">
        <v>532</v>
      </c>
      <c r="B131" s="152">
        <v>21.6291805467</v>
      </c>
      <c r="C131" s="157" t="s">
        <v>831</v>
      </c>
      <c r="D131" s="154"/>
      <c r="E131" s="154"/>
      <c r="F131" s="154"/>
    </row>
    <row r="132" spans="1:6" ht="17.25">
      <c r="A132" s="151" t="s">
        <v>533</v>
      </c>
      <c r="B132" s="152">
        <v>21.299002048800002</v>
      </c>
      <c r="C132" s="157" t="s">
        <v>832</v>
      </c>
      <c r="D132" s="154"/>
      <c r="E132" s="154"/>
      <c r="F132" s="154"/>
    </row>
    <row r="133" spans="1:6" ht="17.25">
      <c r="A133" s="151" t="s">
        <v>534</v>
      </c>
      <c r="B133" s="152">
        <v>20.369568633900002</v>
      </c>
      <c r="C133" s="157" t="s">
        <v>833</v>
      </c>
      <c r="D133" s="154"/>
      <c r="E133" s="154"/>
      <c r="F133" s="154"/>
    </row>
    <row r="134" spans="1:6" ht="17.25">
      <c r="A134" s="151" t="s">
        <v>535</v>
      </c>
      <c r="B134" s="152">
        <v>20.1663609798</v>
      </c>
      <c r="C134" s="157" t="s">
        <v>834</v>
      </c>
      <c r="D134" s="154"/>
      <c r="E134" s="154"/>
      <c r="F134" s="154"/>
    </row>
    <row r="135" spans="1:6" ht="17.25">
      <c r="A135" s="151" t="s">
        <v>536</v>
      </c>
      <c r="B135" s="152">
        <v>19.9575419103</v>
      </c>
      <c r="C135" s="157" t="s">
        <v>835</v>
      </c>
      <c r="D135" s="154"/>
      <c r="E135" s="154"/>
      <c r="F135" s="154"/>
    </row>
    <row r="136" spans="1:6" ht="17.25">
      <c r="A136" s="151" t="s">
        <v>537</v>
      </c>
      <c r="B136" s="152">
        <v>19.7431717632</v>
      </c>
      <c r="C136" s="157" t="s">
        <v>966</v>
      </c>
      <c r="D136" s="154"/>
      <c r="E136" s="154"/>
      <c r="F136" s="154"/>
    </row>
    <row r="137" spans="1:6" ht="17.25">
      <c r="A137" s="151" t="s">
        <v>538</v>
      </c>
      <c r="B137" s="152">
        <v>19.5233209326</v>
      </c>
      <c r="C137" s="157" t="s">
        <v>956</v>
      </c>
      <c r="D137" s="154"/>
      <c r="E137" s="154"/>
      <c r="F137" s="154"/>
    </row>
    <row r="138" spans="1:6" ht="17.25">
      <c r="A138" s="151" t="s">
        <v>539</v>
      </c>
      <c r="B138" s="152">
        <v>19.2980698689</v>
      </c>
      <c r="C138" s="157" t="s">
        <v>880</v>
      </c>
      <c r="D138" s="154"/>
      <c r="E138" s="154"/>
      <c r="F138" s="154"/>
    </row>
    <row r="139" spans="1:6" ht="17.25">
      <c r="A139" s="151" t="s">
        <v>540</v>
      </c>
      <c r="B139" s="152">
        <v>18.8316687312</v>
      </c>
      <c r="C139" s="157" t="s">
        <v>964</v>
      </c>
      <c r="D139" s="154"/>
      <c r="E139" s="154"/>
      <c r="F139" s="154"/>
    </row>
    <row r="140" spans="1:6" ht="17.25">
      <c r="A140" s="151" t="s">
        <v>541</v>
      </c>
      <c r="B140" s="152">
        <v>18.344611953300003</v>
      </c>
      <c r="C140" s="157" t="s">
        <v>881</v>
      </c>
      <c r="D140" s="154"/>
      <c r="E140" s="154"/>
      <c r="F140" s="154"/>
    </row>
    <row r="141" spans="1:9" ht="17.25">
      <c r="A141" s="153"/>
      <c r="B141" s="179"/>
      <c r="C141" s="155"/>
      <c r="D141" s="155"/>
      <c r="E141" s="155"/>
      <c r="F141" s="175"/>
      <c r="G141" s="176"/>
      <c r="H141" s="176"/>
      <c r="I141" s="176"/>
    </row>
    <row r="142" spans="1:6" ht="24" customHeight="1">
      <c r="A142" s="151"/>
      <c r="B142" s="152"/>
      <c r="C142" s="156" t="s">
        <v>390</v>
      </c>
      <c r="D142" s="154"/>
      <c r="E142" s="154"/>
      <c r="F142" s="154"/>
    </row>
    <row r="143" spans="1:6" ht="17.25">
      <c r="A143" s="151" t="s">
        <v>542</v>
      </c>
      <c r="B143" s="152">
        <v>17.5767430542</v>
      </c>
      <c r="C143" s="157" t="s">
        <v>391</v>
      </c>
      <c r="D143" s="154"/>
      <c r="E143" s="154"/>
      <c r="F143" s="154"/>
    </row>
    <row r="144" spans="1:6" ht="17.25">
      <c r="A144" s="151" t="s">
        <v>543</v>
      </c>
      <c r="B144" s="152">
        <v>17.3111762838</v>
      </c>
      <c r="C144" s="157" t="s">
        <v>882</v>
      </c>
      <c r="D144" s="154"/>
      <c r="E144" s="154"/>
      <c r="F144" s="154"/>
    </row>
    <row r="145" spans="1:6" ht="17.25">
      <c r="A145" s="151" t="s">
        <v>544</v>
      </c>
      <c r="B145" s="152">
        <v>17.040933333900004</v>
      </c>
      <c r="C145" s="157" t="s">
        <v>392</v>
      </c>
      <c r="D145" s="154"/>
      <c r="E145" s="154"/>
      <c r="F145" s="154"/>
    </row>
    <row r="146" spans="1:6" ht="17.25">
      <c r="A146" s="151" t="s">
        <v>545</v>
      </c>
      <c r="B146" s="152">
        <v>16.4867909787</v>
      </c>
      <c r="C146" s="157" t="s">
        <v>883</v>
      </c>
      <c r="D146" s="154"/>
      <c r="E146" s="154"/>
      <c r="F146" s="154"/>
    </row>
    <row r="147" spans="1:6" ht="17.25">
      <c r="A147" s="151" t="s">
        <v>546</v>
      </c>
      <c r="B147" s="152">
        <v>16.203072586799998</v>
      </c>
      <c r="C147" s="157" t="s">
        <v>393</v>
      </c>
      <c r="D147" s="154"/>
      <c r="E147" s="154"/>
      <c r="F147" s="154"/>
    </row>
    <row r="148" spans="1:6" ht="17.25">
      <c r="A148" s="151" t="s">
        <v>547</v>
      </c>
      <c r="B148" s="152">
        <v>15.9150199296</v>
      </c>
      <c r="C148" s="157" t="s">
        <v>394</v>
      </c>
      <c r="D148" s="154"/>
      <c r="E148" s="154"/>
      <c r="F148" s="154"/>
    </row>
    <row r="149" spans="1:6" ht="17.25">
      <c r="A149" s="151" t="s">
        <v>548</v>
      </c>
      <c r="B149" s="152">
        <v>15.622733570100001</v>
      </c>
      <c r="C149" s="157" t="s">
        <v>925</v>
      </c>
      <c r="D149" s="154"/>
      <c r="E149" s="154"/>
      <c r="F149" s="154"/>
    </row>
    <row r="150" spans="1:6" ht="17.25">
      <c r="A150" s="151" t="s">
        <v>549</v>
      </c>
      <c r="B150" s="152">
        <v>15.326304015000002</v>
      </c>
      <c r="C150" s="157" t="s">
        <v>884</v>
      </c>
      <c r="D150" s="154"/>
      <c r="E150" s="154"/>
      <c r="F150" s="154"/>
    </row>
    <row r="151" spans="1:6" ht="17.25">
      <c r="A151" s="151" t="s">
        <v>550</v>
      </c>
      <c r="B151" s="152">
        <v>15.0258117147</v>
      </c>
      <c r="C151" s="157" t="s">
        <v>885</v>
      </c>
      <c r="D151" s="154"/>
      <c r="E151" s="154"/>
      <c r="F151" s="154"/>
    </row>
    <row r="152" spans="1:6" ht="17.25">
      <c r="A152" s="151" t="s">
        <v>551</v>
      </c>
      <c r="B152" s="152">
        <v>14.4129807927</v>
      </c>
      <c r="C152" s="157" t="s">
        <v>963</v>
      </c>
      <c r="D152" s="154"/>
      <c r="E152" s="154"/>
      <c r="F152" s="154"/>
    </row>
    <row r="153" spans="1:6" ht="17.25">
      <c r="A153" s="151" t="s">
        <v>552</v>
      </c>
      <c r="B153" s="152">
        <v>14.1008131281</v>
      </c>
      <c r="C153" s="157" t="s">
        <v>945</v>
      </c>
      <c r="D153" s="154"/>
      <c r="E153" s="154"/>
      <c r="F153" s="154"/>
    </row>
    <row r="154" spans="1:6" ht="17.25">
      <c r="A154" s="151" t="s">
        <v>553</v>
      </c>
      <c r="B154" s="152">
        <v>13.7849346888</v>
      </c>
      <c r="C154" s="157" t="s">
        <v>395</v>
      </c>
      <c r="D154" s="154"/>
      <c r="E154" s="154"/>
      <c r="F154" s="154"/>
    </row>
    <row r="155" spans="1:6" ht="17.25">
      <c r="A155" s="151" t="s">
        <v>554</v>
      </c>
      <c r="B155" s="152">
        <v>13.4654058126</v>
      </c>
      <c r="C155" s="157" t="s">
        <v>396</v>
      </c>
      <c r="D155" s="154"/>
      <c r="E155" s="154"/>
      <c r="F155" s="154"/>
    </row>
    <row r="156" spans="1:6" ht="17.25">
      <c r="A156" s="151" t="s">
        <v>555</v>
      </c>
      <c r="B156" s="152">
        <v>13.1423270625</v>
      </c>
      <c r="C156" s="157" t="s">
        <v>397</v>
      </c>
      <c r="D156" s="154"/>
      <c r="E156" s="154"/>
      <c r="F156" s="154"/>
    </row>
    <row r="157" spans="1:6" ht="17.25">
      <c r="A157" s="151" t="s">
        <v>556</v>
      </c>
      <c r="B157" s="152">
        <v>12.815768832600002</v>
      </c>
      <c r="C157" s="157" t="s">
        <v>962</v>
      </c>
      <c r="D157" s="154"/>
      <c r="E157" s="154"/>
      <c r="F157" s="154"/>
    </row>
    <row r="158" spans="1:6" ht="17.25">
      <c r="A158" s="151" t="s">
        <v>557</v>
      </c>
      <c r="B158" s="152">
        <v>12.4858216296</v>
      </c>
      <c r="C158" s="157" t="s">
        <v>886</v>
      </c>
      <c r="D158" s="154"/>
      <c r="E158" s="154"/>
      <c r="F158" s="154"/>
    </row>
    <row r="159" spans="1:6" ht="17.25">
      <c r="A159" s="151" t="s">
        <v>558</v>
      </c>
      <c r="B159" s="152">
        <v>11.4764607423</v>
      </c>
      <c r="C159" s="157" t="s">
        <v>398</v>
      </c>
      <c r="D159" s="154"/>
      <c r="E159" s="154"/>
      <c r="F159" s="154"/>
    </row>
    <row r="160" spans="1:6" ht="17.25">
      <c r="A160" s="151" t="s">
        <v>559</v>
      </c>
      <c r="B160" s="152">
        <v>11.1337822635</v>
      </c>
      <c r="C160" s="157" t="s">
        <v>933</v>
      </c>
      <c r="D160" s="154"/>
      <c r="E160" s="154"/>
      <c r="F160" s="154"/>
    </row>
    <row r="161" spans="1:6" ht="17.25">
      <c r="A161" s="151" t="s">
        <v>560</v>
      </c>
      <c r="B161" s="152">
        <v>10.7881472325</v>
      </c>
      <c r="C161" s="157" t="s">
        <v>399</v>
      </c>
      <c r="D161" s="154"/>
      <c r="E161" s="154"/>
      <c r="F161" s="154"/>
    </row>
    <row r="162" spans="1:6" ht="17.25">
      <c r="A162" s="151" t="s">
        <v>561</v>
      </c>
      <c r="B162" s="152">
        <v>10.4396260434</v>
      </c>
      <c r="C162" s="157" t="s">
        <v>400</v>
      </c>
      <c r="D162" s="154"/>
      <c r="E162" s="154"/>
      <c r="F162" s="154"/>
    </row>
    <row r="163" spans="1:6" ht="17.25">
      <c r="A163" s="151" t="s">
        <v>562</v>
      </c>
      <c r="B163" s="152">
        <v>10.0883393718</v>
      </c>
      <c r="C163" s="157" t="s">
        <v>961</v>
      </c>
      <c r="D163" s="154"/>
      <c r="E163" s="154"/>
      <c r="F163" s="154"/>
    </row>
    <row r="164" spans="1:6" ht="17.25">
      <c r="A164" s="151" t="s">
        <v>563</v>
      </c>
      <c r="B164" s="152">
        <v>9.734367668099999</v>
      </c>
      <c r="C164" s="157" t="s">
        <v>401</v>
      </c>
      <c r="D164" s="154"/>
      <c r="E164" s="154"/>
      <c r="F164" s="154"/>
    </row>
    <row r="165" spans="1:6" ht="17.25">
      <c r="A165" s="151" t="s">
        <v>564</v>
      </c>
      <c r="B165" s="152">
        <v>9.377801439</v>
      </c>
      <c r="C165" s="157" t="s">
        <v>402</v>
      </c>
      <c r="D165" s="154"/>
      <c r="E165" s="154"/>
      <c r="F165" s="154"/>
    </row>
    <row r="166" spans="1:6" ht="17.25">
      <c r="A166" s="151" t="s">
        <v>565</v>
      </c>
      <c r="B166" s="152">
        <v>8.6572776003</v>
      </c>
      <c r="C166" s="157" t="s">
        <v>403</v>
      </c>
      <c r="D166" s="154"/>
      <c r="E166" s="154"/>
      <c r="F166" s="154"/>
    </row>
    <row r="167" spans="1:9" ht="17.25">
      <c r="A167" s="153"/>
      <c r="B167" s="179"/>
      <c r="C167" s="155"/>
      <c r="D167" s="155"/>
      <c r="E167" s="155"/>
      <c r="F167" s="175"/>
      <c r="G167" s="176"/>
      <c r="H167" s="176"/>
      <c r="I167" s="176"/>
    </row>
    <row r="168" spans="1:6" ht="27.75" customHeight="1">
      <c r="A168" s="151"/>
      <c r="B168" s="152"/>
      <c r="C168" s="156" t="s">
        <v>404</v>
      </c>
      <c r="D168" s="154"/>
      <c r="E168" s="154"/>
      <c r="F168" s="154"/>
    </row>
    <row r="169" spans="1:6" ht="17.25">
      <c r="A169" s="151" t="s">
        <v>566</v>
      </c>
      <c r="B169" s="152">
        <v>8.2935110604</v>
      </c>
      <c r="C169" s="157" t="s">
        <v>946</v>
      </c>
      <c r="D169" s="154"/>
      <c r="E169" s="154"/>
      <c r="F169" s="154"/>
    </row>
    <row r="170" spans="1:6" ht="17.25">
      <c r="A170" s="151" t="s">
        <v>567</v>
      </c>
      <c r="B170" s="152">
        <v>7.9275321345</v>
      </c>
      <c r="C170" s="157" t="s">
        <v>405</v>
      </c>
      <c r="D170" s="154"/>
      <c r="E170" s="154"/>
      <c r="F170" s="154"/>
    </row>
    <row r="171" spans="1:6" ht="17.25">
      <c r="A171" s="151" t="s">
        <v>568</v>
      </c>
      <c r="B171" s="152">
        <v>7.5594313293</v>
      </c>
      <c r="C171" s="157" t="s">
        <v>947</v>
      </c>
      <c r="D171" s="154"/>
      <c r="E171" s="154"/>
      <c r="F171" s="154"/>
    </row>
    <row r="172" spans="1:6" ht="17.25">
      <c r="A172" s="151" t="s">
        <v>569</v>
      </c>
      <c r="B172" s="152">
        <v>7.1892991515</v>
      </c>
      <c r="C172" s="157" t="s">
        <v>406</v>
      </c>
      <c r="D172" s="154"/>
      <c r="E172" s="154"/>
      <c r="F172" s="154"/>
    </row>
    <row r="173" spans="1:6" ht="17.25">
      <c r="A173" s="151" t="s">
        <v>570</v>
      </c>
      <c r="B173" s="152">
        <v>5.6904076365</v>
      </c>
      <c r="C173" s="157" t="s">
        <v>407</v>
      </c>
      <c r="D173" s="154"/>
      <c r="E173" s="154"/>
      <c r="F173" s="154"/>
    </row>
    <row r="174" spans="1:6" ht="17.25">
      <c r="A174" s="151" t="s">
        <v>571</v>
      </c>
      <c r="B174" s="152">
        <v>3.0107254881</v>
      </c>
      <c r="C174" s="157" t="s">
        <v>887</v>
      </c>
      <c r="D174" s="154"/>
      <c r="E174" s="154"/>
      <c r="F174" s="154"/>
    </row>
    <row r="175" spans="1:6" ht="17.25">
      <c r="A175" s="151" t="s">
        <v>572</v>
      </c>
      <c r="B175" s="152">
        <v>2.6234473188000003</v>
      </c>
      <c r="C175" s="157" t="s">
        <v>408</v>
      </c>
      <c r="D175" s="154"/>
      <c r="E175" s="154"/>
      <c r="F175" s="154"/>
    </row>
    <row r="176" spans="1:6" ht="17.25">
      <c r="A176" s="151" t="s">
        <v>472</v>
      </c>
      <c r="B176" s="152">
        <v>2.2353143639999997</v>
      </c>
      <c r="C176" s="157" t="s">
        <v>926</v>
      </c>
      <c r="D176" s="154"/>
      <c r="E176" s="154"/>
      <c r="F176" s="154"/>
    </row>
    <row r="177" spans="1:6" ht="17.25">
      <c r="A177" s="151" t="s">
        <v>469</v>
      </c>
      <c r="B177" s="152">
        <v>0.2847843597</v>
      </c>
      <c r="C177" s="157" t="s">
        <v>960</v>
      </c>
      <c r="D177" s="154"/>
      <c r="E177" s="154"/>
      <c r="F177" s="154"/>
    </row>
    <row r="178" spans="1:6" ht="17.25">
      <c r="A178" s="151" t="s">
        <v>573</v>
      </c>
      <c r="B178" s="152">
        <v>-0.1066571178</v>
      </c>
      <c r="C178" s="157" t="s">
        <v>948</v>
      </c>
      <c r="D178" s="154"/>
      <c r="E178" s="154"/>
      <c r="F178" s="154"/>
    </row>
    <row r="179" spans="1:6" ht="17.25">
      <c r="A179" s="151" t="s">
        <v>467</v>
      </c>
      <c r="B179" s="152">
        <v>-0.8901132818999999</v>
      </c>
      <c r="C179" s="157" t="s">
        <v>949</v>
      </c>
      <c r="D179" s="154"/>
      <c r="E179" s="154"/>
      <c r="F179" s="154"/>
    </row>
    <row r="180" spans="1:6" ht="17.25">
      <c r="A180" s="151" t="s">
        <v>574</v>
      </c>
      <c r="B180" s="152">
        <v>-1.6736498964</v>
      </c>
      <c r="C180" s="157" t="s">
        <v>409</v>
      </c>
      <c r="D180" s="154"/>
      <c r="E180" s="154"/>
      <c r="F180" s="154"/>
    </row>
    <row r="181" spans="1:6" ht="17.25">
      <c r="A181" s="151" t="s">
        <v>575</v>
      </c>
      <c r="B181" s="152">
        <v>-2.0652019932</v>
      </c>
      <c r="C181" s="157" t="s">
        <v>888</v>
      </c>
      <c r="D181" s="154"/>
      <c r="E181" s="154"/>
      <c r="F181" s="154"/>
    </row>
    <row r="182" spans="1:6" ht="17.25">
      <c r="A182" s="151" t="s">
        <v>576</v>
      </c>
      <c r="B182" s="152">
        <v>-2.4564725136</v>
      </c>
      <c r="C182" s="157" t="s">
        <v>950</v>
      </c>
      <c r="D182" s="154"/>
      <c r="E182" s="154"/>
      <c r="F182" s="154"/>
    </row>
    <row r="183" spans="1:9" ht="17.25">
      <c r="A183" s="153"/>
      <c r="B183" s="179"/>
      <c r="C183" s="155"/>
      <c r="D183" s="155"/>
      <c r="E183" s="155"/>
      <c r="F183" s="175"/>
      <c r="G183" s="176"/>
      <c r="H183" s="176"/>
      <c r="I183" s="176"/>
    </row>
    <row r="184" spans="1:6" ht="24" customHeight="1">
      <c r="A184" s="151"/>
      <c r="B184" s="152"/>
      <c r="C184" s="156" t="s">
        <v>851</v>
      </c>
      <c r="D184" s="154"/>
      <c r="E184" s="154"/>
      <c r="F184" s="154"/>
    </row>
    <row r="185" spans="1:6" ht="17.25">
      <c r="A185" s="151" t="s">
        <v>577</v>
      </c>
      <c r="B185" s="152">
        <v>-3.2377464606</v>
      </c>
      <c r="C185" s="157" t="s">
        <v>889</v>
      </c>
      <c r="D185" s="151"/>
      <c r="E185" s="154"/>
      <c r="F185" s="154"/>
    </row>
    <row r="186" spans="1:6" ht="17.25">
      <c r="A186" s="151" t="s">
        <v>578</v>
      </c>
      <c r="B186" s="152">
        <v>-4.404961089</v>
      </c>
      <c r="C186" s="157" t="s">
        <v>890</v>
      </c>
      <c r="D186" s="151"/>
      <c r="E186" s="154"/>
      <c r="F186" s="154"/>
    </row>
    <row r="187" spans="1:6" ht="17.25">
      <c r="A187" s="151" t="s">
        <v>579</v>
      </c>
      <c r="B187" s="152">
        <v>-5.1787430925</v>
      </c>
      <c r="C187" s="157" t="s">
        <v>951</v>
      </c>
      <c r="D187" s="151"/>
      <c r="E187" s="154"/>
      <c r="F187" s="154"/>
    </row>
    <row r="188" spans="1:6" ht="17.25">
      <c r="A188" s="151" t="s">
        <v>580</v>
      </c>
      <c r="B188" s="152">
        <v>-6.3308330457</v>
      </c>
      <c r="C188" s="157" t="s">
        <v>891</v>
      </c>
      <c r="D188" s="151"/>
      <c r="E188" s="154"/>
      <c r="F188" s="154"/>
    </row>
    <row r="189" spans="1:6" ht="17.25">
      <c r="A189" s="151" t="s">
        <v>581</v>
      </c>
      <c r="B189" s="152">
        <v>-7.4701514979</v>
      </c>
      <c r="C189" s="157" t="s">
        <v>892</v>
      </c>
      <c r="D189" s="151"/>
      <c r="E189" s="154"/>
      <c r="F189" s="154"/>
    </row>
    <row r="190" spans="1:6" ht="17.25">
      <c r="A190" s="151" t="s">
        <v>582</v>
      </c>
      <c r="B190" s="152">
        <v>-7.8466191447</v>
      </c>
      <c r="C190" s="157" t="s">
        <v>836</v>
      </c>
      <c r="D190" s="151"/>
      <c r="E190" s="154"/>
      <c r="F190" s="154"/>
    </row>
    <row r="191" spans="1:6" ht="17.25">
      <c r="A191" s="151" t="s">
        <v>583</v>
      </c>
      <c r="B191" s="152">
        <v>-8.2212766575</v>
      </c>
      <c r="C191" s="157" t="s">
        <v>893</v>
      </c>
      <c r="D191" s="151"/>
      <c r="E191" s="154"/>
      <c r="F191" s="154"/>
    </row>
    <row r="192" spans="1:6" ht="17.25">
      <c r="A192" s="151" t="s">
        <v>584</v>
      </c>
      <c r="B192" s="152">
        <v>-8.594013417</v>
      </c>
      <c r="C192" s="157" t="s">
        <v>894</v>
      </c>
      <c r="D192" s="151"/>
      <c r="E192" s="154"/>
      <c r="F192" s="154"/>
    </row>
    <row r="193" spans="1:6" ht="17.25">
      <c r="A193" s="151" t="s">
        <v>585</v>
      </c>
      <c r="B193" s="152">
        <v>-8.9647489728</v>
      </c>
      <c r="C193" s="157" t="s">
        <v>837</v>
      </c>
      <c r="D193" s="151"/>
      <c r="E193" s="154"/>
      <c r="F193" s="154"/>
    </row>
    <row r="194" spans="1:6" ht="17.25">
      <c r="A194" s="151" t="s">
        <v>586</v>
      </c>
      <c r="B194" s="152">
        <v>-9.6997941087</v>
      </c>
      <c r="C194" s="157" t="s">
        <v>838</v>
      </c>
      <c r="D194" s="151"/>
      <c r="E194" s="154"/>
      <c r="F194" s="154"/>
    </row>
    <row r="195" spans="1:6" ht="17.25">
      <c r="A195" s="151" t="s">
        <v>587</v>
      </c>
      <c r="B195" s="152">
        <v>-10.0638925065</v>
      </c>
      <c r="C195" s="157" t="s">
        <v>839</v>
      </c>
      <c r="D195" s="151"/>
      <c r="E195" s="154"/>
      <c r="F195" s="154"/>
    </row>
    <row r="196" spans="1:6" ht="17.25">
      <c r="A196" s="151" t="s">
        <v>588</v>
      </c>
      <c r="B196" s="152">
        <v>-10.4255874486</v>
      </c>
      <c r="C196" s="157" t="s">
        <v>840</v>
      </c>
      <c r="D196" s="151"/>
      <c r="E196" s="154"/>
      <c r="F196" s="154"/>
    </row>
    <row r="197" spans="1:6" ht="17.25">
      <c r="A197" s="151" t="s">
        <v>589</v>
      </c>
      <c r="B197" s="152">
        <v>-10.784748203100001</v>
      </c>
      <c r="C197" s="157" t="s">
        <v>959</v>
      </c>
      <c r="D197" s="151"/>
      <c r="E197" s="154"/>
      <c r="F197" s="154"/>
    </row>
    <row r="198" spans="1:6" ht="17.25">
      <c r="A198" s="151" t="s">
        <v>590</v>
      </c>
      <c r="B198" s="152">
        <v>-11.495054841</v>
      </c>
      <c r="C198" s="157" t="s">
        <v>952</v>
      </c>
      <c r="D198" s="151"/>
      <c r="E198" s="154"/>
      <c r="F198" s="154"/>
    </row>
    <row r="199" spans="1:6" ht="17.25">
      <c r="A199" s="151" t="s">
        <v>591</v>
      </c>
      <c r="B199" s="152">
        <v>-11.845959373200001</v>
      </c>
      <c r="C199" s="157" t="s">
        <v>841</v>
      </c>
      <c r="D199" s="151"/>
      <c r="E199" s="154"/>
      <c r="F199" s="154"/>
    </row>
    <row r="200" spans="1:6" ht="17.25">
      <c r="A200" s="151" t="s">
        <v>592</v>
      </c>
      <c r="B200" s="152">
        <v>-12.1938972969</v>
      </c>
      <c r="C200" s="157" t="s">
        <v>895</v>
      </c>
      <c r="D200" s="151"/>
      <c r="E200" s="154"/>
      <c r="F200" s="154"/>
    </row>
    <row r="201" spans="1:6" ht="17.25">
      <c r="A201" s="151" t="s">
        <v>593</v>
      </c>
      <c r="B201" s="152">
        <v>-13.218684548399999</v>
      </c>
      <c r="C201" s="157" t="s">
        <v>842</v>
      </c>
      <c r="D201" s="151"/>
      <c r="E201" s="154"/>
      <c r="F201" s="154"/>
    </row>
    <row r="202" spans="1:6" ht="17.25">
      <c r="A202" s="151" t="s">
        <v>594</v>
      </c>
      <c r="B202" s="152">
        <v>-13.5535492821</v>
      </c>
      <c r="C202" s="157" t="s">
        <v>843</v>
      </c>
      <c r="D202" s="151"/>
      <c r="E202" s="154"/>
      <c r="F202" s="154"/>
    </row>
    <row r="203" spans="1:6" ht="17.25">
      <c r="A203" s="151" t="s">
        <v>595</v>
      </c>
      <c r="B203" s="152">
        <v>-14.212478283300001</v>
      </c>
      <c r="C203" s="157" t="s">
        <v>896</v>
      </c>
      <c r="D203" s="151"/>
      <c r="E203" s="154"/>
      <c r="F203" s="154"/>
    </row>
    <row r="204" spans="1:9" ht="17.25">
      <c r="A204" s="153"/>
      <c r="B204" s="179"/>
      <c r="C204" s="155"/>
      <c r="D204" s="155"/>
      <c r="E204" s="155"/>
      <c r="F204" s="175"/>
      <c r="G204" s="176"/>
      <c r="H204" s="176"/>
      <c r="I204" s="176"/>
    </row>
    <row r="205" spans="1:6" ht="24" customHeight="1">
      <c r="A205" s="151"/>
      <c r="B205" s="152"/>
      <c r="C205" s="156" t="s">
        <v>410</v>
      </c>
      <c r="D205" s="154"/>
      <c r="E205" s="154"/>
      <c r="F205" s="154"/>
    </row>
    <row r="206" spans="1:6" ht="17.25">
      <c r="A206" s="151" t="s">
        <v>596</v>
      </c>
      <c r="B206" s="152">
        <v>-14.5363112559</v>
      </c>
      <c r="C206" s="157" t="s">
        <v>927</v>
      </c>
      <c r="D206" s="154"/>
      <c r="E206" s="154"/>
      <c r="F206" s="154"/>
    </row>
    <row r="207" spans="1:6" ht="17.25">
      <c r="A207" s="151" t="s">
        <v>597</v>
      </c>
      <c r="B207" s="152">
        <v>-14.8562222715</v>
      </c>
      <c r="C207" s="157" t="s">
        <v>928</v>
      </c>
      <c r="D207" s="154"/>
      <c r="E207" s="154"/>
      <c r="F207" s="154"/>
    </row>
    <row r="208" spans="1:6" ht="17.25">
      <c r="A208" s="151" t="s">
        <v>598</v>
      </c>
      <c r="B208" s="152">
        <v>-15.1721007108</v>
      </c>
      <c r="C208" s="157" t="s">
        <v>411</v>
      </c>
      <c r="D208" s="154"/>
      <c r="E208" s="154"/>
      <c r="F208" s="154"/>
    </row>
    <row r="209" spans="1:6" ht="17.25">
      <c r="A209" s="151" t="s">
        <v>599</v>
      </c>
      <c r="B209" s="152">
        <v>-15.4838359545</v>
      </c>
      <c r="C209" s="157" t="s">
        <v>412</v>
      </c>
      <c r="D209" s="154"/>
      <c r="E209" s="154"/>
      <c r="F209" s="154"/>
    </row>
    <row r="210" spans="1:6" ht="17.25">
      <c r="A210" s="151" t="s">
        <v>600</v>
      </c>
      <c r="B210" s="152">
        <v>-16.094384096400002</v>
      </c>
      <c r="C210" s="157" t="s">
        <v>897</v>
      </c>
      <c r="D210" s="154"/>
      <c r="E210" s="154"/>
      <c r="F210" s="154"/>
    </row>
    <row r="211" spans="1:6" ht="17.25">
      <c r="A211" s="151" t="s">
        <v>601</v>
      </c>
      <c r="B211" s="152">
        <v>-16.392975756000002</v>
      </c>
      <c r="C211" s="157" t="s">
        <v>898</v>
      </c>
      <c r="D211" s="154"/>
      <c r="E211" s="154"/>
      <c r="F211" s="154"/>
    </row>
    <row r="212" spans="1:6" ht="17.25">
      <c r="A212" s="151" t="s">
        <v>602</v>
      </c>
      <c r="B212" s="152">
        <v>-16.6869716865</v>
      </c>
      <c r="C212" s="157" t="s">
        <v>413</v>
      </c>
      <c r="D212" s="154"/>
      <c r="E212" s="154"/>
      <c r="F212" s="154"/>
    </row>
    <row r="213" spans="1:6" ht="17.25">
      <c r="A213" s="151" t="s">
        <v>603</v>
      </c>
      <c r="B213" s="152">
        <v>-16.976241156</v>
      </c>
      <c r="C213" s="157" t="s">
        <v>414</v>
      </c>
      <c r="D213" s="154"/>
      <c r="E213" s="154"/>
      <c r="F213" s="154"/>
    </row>
    <row r="214" spans="1:6" ht="17.25">
      <c r="A214" s="151" t="s">
        <v>604</v>
      </c>
      <c r="B214" s="152">
        <v>-17.2606836015</v>
      </c>
      <c r="C214" s="157" t="s">
        <v>953</v>
      </c>
      <c r="D214" s="154"/>
      <c r="E214" s="154"/>
      <c r="F214" s="154"/>
    </row>
    <row r="215" spans="1:6" ht="17.25">
      <c r="A215" s="151" t="s">
        <v>605</v>
      </c>
      <c r="B215" s="152">
        <v>-17.54019846</v>
      </c>
      <c r="C215" s="157" t="s">
        <v>899</v>
      </c>
      <c r="D215" s="154"/>
      <c r="E215" s="154"/>
      <c r="F215" s="154"/>
    </row>
    <row r="216" spans="1:6" ht="17.25">
      <c r="A216" s="151" t="s">
        <v>606</v>
      </c>
      <c r="B216" s="152">
        <v>-18.084023051400003</v>
      </c>
      <c r="C216" s="157" t="s">
        <v>900</v>
      </c>
      <c r="D216" s="154"/>
      <c r="E216" s="154"/>
      <c r="F216" s="154"/>
    </row>
    <row r="217" spans="1:6" ht="17.25">
      <c r="A217" s="151" t="s">
        <v>607</v>
      </c>
      <c r="B217" s="152">
        <v>-18.3481316583</v>
      </c>
      <c r="C217" s="157" t="s">
        <v>415</v>
      </c>
      <c r="D217" s="154"/>
      <c r="E217" s="154"/>
      <c r="F217" s="154"/>
    </row>
    <row r="218" spans="1:6" ht="17.25">
      <c r="A218" s="151" t="s">
        <v>608</v>
      </c>
      <c r="B218" s="152">
        <v>-18.6069003699</v>
      </c>
      <c r="C218" s="157" t="s">
        <v>929</v>
      </c>
      <c r="D218" s="154"/>
      <c r="E218" s="154"/>
      <c r="F218" s="154"/>
    </row>
    <row r="219" spans="1:6" ht="17.25">
      <c r="A219" s="151" t="s">
        <v>609</v>
      </c>
      <c r="B219" s="152">
        <v>-18.860228623199998</v>
      </c>
      <c r="C219" s="157" t="s">
        <v>901</v>
      </c>
      <c r="D219" s="154"/>
      <c r="E219" s="154"/>
      <c r="F219" s="154"/>
    </row>
    <row r="220" spans="1:6" ht="17.25">
      <c r="A220" s="151" t="s">
        <v>610</v>
      </c>
      <c r="B220" s="152">
        <v>-19.1079957426</v>
      </c>
      <c r="C220" s="157" t="s">
        <v>902</v>
      </c>
      <c r="D220" s="154"/>
      <c r="E220" s="154"/>
      <c r="F220" s="154"/>
    </row>
    <row r="221" spans="1:6" ht="17.25">
      <c r="A221" s="151" t="s">
        <v>611</v>
      </c>
      <c r="B221" s="152">
        <v>-19.5864845529</v>
      </c>
      <c r="C221" s="157" t="s">
        <v>903</v>
      </c>
      <c r="D221" s="154"/>
      <c r="E221" s="154"/>
      <c r="F221" s="154"/>
    </row>
    <row r="222" spans="1:6" ht="17.25">
      <c r="A222" s="151" t="s">
        <v>612</v>
      </c>
      <c r="B222" s="152">
        <v>-19.8169749489</v>
      </c>
      <c r="C222" s="157" t="s">
        <v>904</v>
      </c>
      <c r="D222" s="154"/>
      <c r="E222" s="154"/>
      <c r="F222" s="154"/>
    </row>
    <row r="223" spans="1:6" ht="17.25">
      <c r="A223" s="151" t="s">
        <v>613</v>
      </c>
      <c r="B223" s="152">
        <v>-20.2599348513</v>
      </c>
      <c r="C223" s="157" t="s">
        <v>930</v>
      </c>
      <c r="D223" s="154"/>
      <c r="E223" s="154"/>
      <c r="F223" s="154"/>
    </row>
    <row r="224" spans="1:6" ht="17.25">
      <c r="A224" s="151"/>
      <c r="B224" s="152"/>
      <c r="C224" s="157" t="s">
        <v>931</v>
      </c>
      <c r="D224" s="154"/>
      <c r="E224" s="154"/>
      <c r="F224" s="154"/>
    </row>
    <row r="225" spans="1:6" ht="17.25">
      <c r="A225" s="151" t="s">
        <v>614</v>
      </c>
      <c r="B225" s="152">
        <v>-20.472193175399998</v>
      </c>
      <c r="C225" s="157" t="s">
        <v>416</v>
      </c>
      <c r="D225" s="154"/>
      <c r="E225" s="154"/>
      <c r="F225" s="154"/>
    </row>
    <row r="226" spans="1:6" ht="17.25">
      <c r="A226" s="151" t="s">
        <v>615</v>
      </c>
      <c r="B226" s="152">
        <v>-20.8777939233</v>
      </c>
      <c r="C226" s="157" t="s">
        <v>905</v>
      </c>
      <c r="D226" s="154"/>
      <c r="E226" s="154"/>
      <c r="F226" s="154"/>
    </row>
    <row r="227" spans="1:6" ht="17.25">
      <c r="A227" s="151" t="s">
        <v>616</v>
      </c>
      <c r="B227" s="152">
        <v>-21.257499698700002</v>
      </c>
      <c r="C227" s="157" t="s">
        <v>417</v>
      </c>
      <c r="D227" s="154"/>
      <c r="E227" s="154"/>
      <c r="F227" s="154"/>
    </row>
    <row r="228" spans="1:6" ht="17.25">
      <c r="A228" s="151" t="s">
        <v>617</v>
      </c>
      <c r="B228" s="152">
        <v>-21.7768673685</v>
      </c>
      <c r="C228" s="157" t="s">
        <v>934</v>
      </c>
      <c r="D228" s="154"/>
      <c r="E228" s="154"/>
      <c r="F228" s="154"/>
    </row>
    <row r="229" spans="1:9" ht="17.25">
      <c r="A229" s="153"/>
      <c r="B229" s="179"/>
      <c r="C229" s="155"/>
      <c r="D229" s="155"/>
      <c r="E229" s="155"/>
      <c r="F229" s="175"/>
      <c r="G229" s="176"/>
      <c r="H229" s="176"/>
      <c r="I229" s="176"/>
    </row>
    <row r="230" spans="1:6" ht="28.5" customHeight="1">
      <c r="A230" s="151"/>
      <c r="B230" s="152"/>
      <c r="C230" s="156" t="s">
        <v>850</v>
      </c>
      <c r="D230" s="154"/>
      <c r="E230" s="154"/>
      <c r="F230" s="154"/>
    </row>
    <row r="231" spans="1:6" ht="17.25">
      <c r="A231" s="151" t="s">
        <v>435</v>
      </c>
      <c r="B231" s="152">
        <v>-21.936249667200002</v>
      </c>
      <c r="C231" s="157" t="s">
        <v>906</v>
      </c>
      <c r="D231" s="151"/>
      <c r="E231" s="154"/>
      <c r="F231" s="154"/>
    </row>
    <row r="232" spans="1:6" ht="17.25">
      <c r="A232" s="151" t="s">
        <v>618</v>
      </c>
      <c r="B232" s="152">
        <v>-22.0886126685</v>
      </c>
      <c r="C232" s="157" t="s">
        <v>844</v>
      </c>
      <c r="D232" s="151"/>
      <c r="E232" s="154"/>
      <c r="F232" s="154"/>
    </row>
    <row r="233" spans="1:6" ht="17.25">
      <c r="A233" s="151" t="s">
        <v>433</v>
      </c>
      <c r="B233" s="152">
        <v>-22.2338960346</v>
      </c>
      <c r="C233" s="157" t="s">
        <v>845</v>
      </c>
      <c r="D233" s="151"/>
      <c r="E233" s="154"/>
      <c r="F233" s="154"/>
    </row>
    <row r="234" spans="1:6" ht="17.25">
      <c r="A234" s="151" t="s">
        <v>432</v>
      </c>
      <c r="B234" s="152">
        <v>-22.3719992025</v>
      </c>
      <c r="C234" s="157" t="s">
        <v>957</v>
      </c>
      <c r="D234" s="151"/>
      <c r="E234" s="154"/>
      <c r="F234" s="154"/>
    </row>
    <row r="235" spans="1:6" ht="17.25">
      <c r="A235" s="151" t="s">
        <v>619</v>
      </c>
      <c r="B235" s="152">
        <v>-22.6264235925</v>
      </c>
      <c r="C235" s="157" t="s">
        <v>954</v>
      </c>
      <c r="D235" s="151"/>
      <c r="E235" s="154"/>
      <c r="F235" s="154"/>
    </row>
    <row r="236" spans="1:6" ht="17.25">
      <c r="A236" s="151" t="s">
        <v>429</v>
      </c>
      <c r="B236" s="152">
        <v>-22.7426040264</v>
      </c>
      <c r="C236" s="157" t="s">
        <v>955</v>
      </c>
      <c r="D236" s="151"/>
      <c r="E236" s="154"/>
      <c r="F236" s="154"/>
    </row>
    <row r="237" spans="1:6" ht="17.25">
      <c r="A237" s="151" t="s">
        <v>428</v>
      </c>
      <c r="B237" s="152">
        <v>-22.8513528546</v>
      </c>
      <c r="C237" s="157" t="s">
        <v>958</v>
      </c>
      <c r="D237" s="151"/>
      <c r="E237" s="154"/>
      <c r="F237" s="154"/>
    </row>
    <row r="238" spans="1:6" ht="17.25">
      <c r="A238" s="151" t="s">
        <v>424</v>
      </c>
      <c r="B238" s="152">
        <v>-23.2109862552</v>
      </c>
      <c r="C238" s="157" t="s">
        <v>907</v>
      </c>
      <c r="D238" s="151"/>
      <c r="E238" s="154"/>
      <c r="F238" s="154"/>
    </row>
    <row r="239" spans="1:6" ht="17.25">
      <c r="A239" s="151" t="s">
        <v>620</v>
      </c>
      <c r="B239" s="152">
        <v>-23.2818328887</v>
      </c>
      <c r="C239" s="157" t="s">
        <v>908</v>
      </c>
      <c r="D239" s="151"/>
      <c r="E239" s="154"/>
      <c r="F239" s="154"/>
    </row>
    <row r="240" spans="1:6" ht="17.25">
      <c r="A240" s="151" t="s">
        <v>621</v>
      </c>
      <c r="B240" s="152">
        <v>-23.3449864527</v>
      </c>
      <c r="C240" s="157" t="s">
        <v>909</v>
      </c>
      <c r="D240" s="151"/>
      <c r="E240" s="154"/>
      <c r="F240" s="154"/>
    </row>
    <row r="241" spans="1:6" ht="17.25">
      <c r="A241" s="151" t="s">
        <v>622</v>
      </c>
      <c r="B241" s="152">
        <v>-23.4480534714</v>
      </c>
      <c r="C241" s="157" t="s">
        <v>910</v>
      </c>
      <c r="D241" s="151"/>
      <c r="E241" s="154"/>
      <c r="F241" s="154"/>
    </row>
    <row r="242" spans="1:6" ht="17.25">
      <c r="A242" s="151" t="s">
        <v>623</v>
      </c>
      <c r="B242" s="152">
        <v>-23.487896532</v>
      </c>
      <c r="C242" s="157" t="s">
        <v>911</v>
      </c>
      <c r="D242" s="151"/>
      <c r="E242" s="154"/>
      <c r="F242" s="154"/>
    </row>
    <row r="243" spans="1:6" ht="17.25">
      <c r="A243" s="151" t="s">
        <v>624</v>
      </c>
      <c r="B243" s="152">
        <v>-23.5688296344</v>
      </c>
      <c r="C243" s="157" t="s">
        <v>935</v>
      </c>
      <c r="D243" s="151"/>
      <c r="E243" s="154"/>
      <c r="F243" s="154"/>
    </row>
    <row r="244" spans="1:6" ht="17.25">
      <c r="A244" s="151" t="s">
        <v>624</v>
      </c>
      <c r="B244" s="152">
        <v>-23.546776168500003</v>
      </c>
      <c r="C244" s="157" t="s">
        <v>846</v>
      </c>
      <c r="D244" s="151"/>
      <c r="E244" s="154"/>
      <c r="F244" s="154"/>
    </row>
    <row r="245" spans="1:6" ht="17.25">
      <c r="A245" s="151" t="s">
        <v>623</v>
      </c>
      <c r="B245" s="152">
        <v>-23.492653161899998</v>
      </c>
      <c r="C245" s="157" t="s">
        <v>847</v>
      </c>
      <c r="D245" s="151"/>
      <c r="E245" s="154"/>
      <c r="F245" s="154"/>
    </row>
    <row r="246" spans="1:6" ht="17.25">
      <c r="A246" s="151" t="s">
        <v>622</v>
      </c>
      <c r="B246" s="152">
        <v>-23.4537855624</v>
      </c>
      <c r="C246" s="157" t="s">
        <v>936</v>
      </c>
      <c r="D246" s="151"/>
      <c r="E246" s="154"/>
      <c r="F246" s="154"/>
    </row>
    <row r="247" spans="1:6" ht="17.25">
      <c r="A247" s="151" t="s">
        <v>621</v>
      </c>
      <c r="B247" s="152">
        <v>-23.3525286777</v>
      </c>
      <c r="C247" s="157" t="s">
        <v>848</v>
      </c>
      <c r="D247" s="151"/>
      <c r="E247" s="154"/>
      <c r="F247" s="154"/>
    </row>
    <row r="248" spans="1:6" ht="17.25">
      <c r="A248" s="151" t="s">
        <v>424</v>
      </c>
      <c r="B248" s="152">
        <v>-23.2200570378</v>
      </c>
      <c r="C248" s="157" t="s">
        <v>849</v>
      </c>
      <c r="D248" s="151"/>
      <c r="E248" s="154"/>
      <c r="F248" s="154"/>
    </row>
    <row r="249" ht="15">
      <c r="B249" s="119"/>
    </row>
    <row r="250" ht="15">
      <c r="B250" s="119"/>
    </row>
    <row r="251" ht="15">
      <c r="B251" s="119"/>
    </row>
    <row r="252" ht="15">
      <c r="B252" s="118"/>
    </row>
  </sheetData>
  <sheetProtection sheet="1" objects="1" scenarios="1" selectLockedCells="1" selectUnlockedCells="1"/>
  <mergeCells count="2">
    <mergeCell ref="C3:N3"/>
    <mergeCell ref="A2:L2"/>
  </mergeCells>
  <printOptions/>
  <pageMargins left="0.7" right="0.7" top="0.787401575" bottom="0.787401575" header="0.3" footer="0.3"/>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J32" sqref="J32"/>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J31" sqref="J31"/>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4"/>
  <sheetViews>
    <sheetView zoomScale="115" zoomScaleNormal="115" zoomScalePageLayoutView="0" workbookViewId="0" topLeftCell="A1">
      <selection activeCell="G8" sqref="G8"/>
    </sheetView>
  </sheetViews>
  <sheetFormatPr defaultColWidth="11.421875" defaultRowHeight="15"/>
  <cols>
    <col min="1" max="1" width="16.8515625" style="0" customWidth="1"/>
    <col min="2" max="2" width="39.7109375" style="0" customWidth="1"/>
    <col min="3" max="3" width="50.140625" style="0" customWidth="1"/>
    <col min="4" max="4" width="33.140625" style="0" customWidth="1"/>
    <col min="5" max="5" width="41.57421875" style="0" customWidth="1"/>
  </cols>
  <sheetData>
    <row r="1" ht="31.5">
      <c r="A1" s="4" t="s">
        <v>625</v>
      </c>
    </row>
    <row r="2" ht="32.25" thickBot="1">
      <c r="A2" s="4"/>
    </row>
    <row r="3" spans="1:5" ht="35.25" customHeight="1" thickBot="1" thickTop="1">
      <c r="A3" s="183" t="s">
        <v>626</v>
      </c>
      <c r="B3" s="183" t="s">
        <v>627</v>
      </c>
      <c r="C3" s="183" t="s">
        <v>628</v>
      </c>
      <c r="D3" s="184" t="s">
        <v>630</v>
      </c>
      <c r="E3" s="183" t="s">
        <v>629</v>
      </c>
    </row>
    <row r="4" spans="1:5" ht="58.5" thickBot="1" thickTop="1">
      <c r="A4" s="185" t="s">
        <v>420</v>
      </c>
      <c r="B4" s="186" t="s">
        <v>635</v>
      </c>
      <c r="C4" s="187" t="s">
        <v>641</v>
      </c>
      <c r="D4" s="205" t="s">
        <v>634</v>
      </c>
      <c r="E4" s="206" t="s">
        <v>983</v>
      </c>
    </row>
    <row r="5" spans="1:5" ht="69" customHeight="1" thickBot="1">
      <c r="A5" s="188" t="s">
        <v>421</v>
      </c>
      <c r="B5" s="189" t="s">
        <v>636</v>
      </c>
      <c r="C5" s="190" t="s">
        <v>642</v>
      </c>
      <c r="D5" s="190" t="s">
        <v>633</v>
      </c>
      <c r="E5" s="207" t="s">
        <v>656</v>
      </c>
    </row>
    <row r="6" spans="1:5" ht="68.25" customHeight="1" thickBot="1">
      <c r="A6" s="191" t="s">
        <v>422</v>
      </c>
      <c r="B6" s="192" t="s">
        <v>637</v>
      </c>
      <c r="C6" s="193" t="s">
        <v>640</v>
      </c>
      <c r="D6" s="198" t="s">
        <v>634</v>
      </c>
      <c r="E6" s="199" t="s">
        <v>650</v>
      </c>
    </row>
    <row r="7" spans="1:5" ht="57.75" thickBot="1">
      <c r="A7" s="194" t="s">
        <v>0</v>
      </c>
      <c r="B7" s="195" t="s">
        <v>1012</v>
      </c>
      <c r="C7" s="193" t="s">
        <v>643</v>
      </c>
      <c r="D7" s="198" t="s">
        <v>647</v>
      </c>
      <c r="E7" s="199" t="s">
        <v>984</v>
      </c>
    </row>
    <row r="8" spans="1:5" ht="63.75" customHeight="1" thickBot="1">
      <c r="A8" s="196" t="s">
        <v>1</v>
      </c>
      <c r="B8" s="195" t="s">
        <v>1013</v>
      </c>
      <c r="C8" s="193" t="s">
        <v>644</v>
      </c>
      <c r="D8" s="193" t="s">
        <v>1046</v>
      </c>
      <c r="E8" s="199" t="s">
        <v>985</v>
      </c>
    </row>
    <row r="9" spans="1:5" ht="108.75" customHeight="1" thickBot="1">
      <c r="A9" s="197" t="s">
        <v>2</v>
      </c>
      <c r="B9" s="195" t="s">
        <v>1014</v>
      </c>
      <c r="C9" s="193" t="s">
        <v>645</v>
      </c>
      <c r="D9" s="198" t="s">
        <v>649</v>
      </c>
      <c r="E9" s="199" t="s">
        <v>986</v>
      </c>
    </row>
    <row r="10" spans="1:5" ht="93.75" customHeight="1" thickBot="1">
      <c r="A10" s="200" t="s">
        <v>3</v>
      </c>
      <c r="B10" s="195" t="s">
        <v>987</v>
      </c>
      <c r="C10" s="193" t="s">
        <v>988</v>
      </c>
      <c r="D10" s="198" t="s">
        <v>634</v>
      </c>
      <c r="E10" s="199" t="s">
        <v>989</v>
      </c>
    </row>
    <row r="11" spans="1:5" ht="95.25" customHeight="1" thickBot="1">
      <c r="A11" s="201" t="s">
        <v>4</v>
      </c>
      <c r="B11" s="195" t="s">
        <v>651</v>
      </c>
      <c r="C11" s="202" t="s">
        <v>733</v>
      </c>
      <c r="D11" s="193" t="s">
        <v>638</v>
      </c>
      <c r="E11" s="199" t="s">
        <v>652</v>
      </c>
    </row>
    <row r="12" spans="1:5" ht="87" customHeight="1" thickBot="1">
      <c r="A12" s="203" t="s">
        <v>5</v>
      </c>
      <c r="B12" s="204" t="s">
        <v>1015</v>
      </c>
      <c r="C12" s="193" t="s">
        <v>632</v>
      </c>
      <c r="D12" s="193" t="s">
        <v>646</v>
      </c>
      <c r="E12" s="199" t="s">
        <v>653</v>
      </c>
    </row>
    <row r="13" spans="1:5" ht="91.5" customHeight="1" thickBot="1">
      <c r="A13" s="196" t="s">
        <v>6</v>
      </c>
      <c r="B13" s="195" t="s">
        <v>631</v>
      </c>
      <c r="C13" s="193" t="s">
        <v>639</v>
      </c>
      <c r="D13" s="193" t="s">
        <v>1016</v>
      </c>
      <c r="E13" s="199" t="s">
        <v>654</v>
      </c>
    </row>
    <row r="14" spans="1:5" ht="128.25" customHeight="1" thickBot="1" thickTop="1">
      <c r="A14" s="185" t="s">
        <v>418</v>
      </c>
      <c r="B14" s="195" t="s">
        <v>1043</v>
      </c>
      <c r="C14" s="193" t="s">
        <v>1044</v>
      </c>
      <c r="D14" s="193" t="s">
        <v>648</v>
      </c>
      <c r="E14" s="199" t="s">
        <v>655</v>
      </c>
    </row>
  </sheetData>
  <sheetProtection sheet="1" objects="1" scenarios="1" selectLockedCells="1" selectUnlockedCells="1"/>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O19"/>
  <sheetViews>
    <sheetView zoomScale="115" zoomScaleNormal="115" zoomScalePageLayoutView="0" workbookViewId="0" topLeftCell="A16">
      <selection activeCell="H17" sqref="H17:M17"/>
    </sheetView>
  </sheetViews>
  <sheetFormatPr defaultColWidth="11.57421875" defaultRowHeight="15"/>
  <cols>
    <col min="1" max="1" width="13.140625" style="84" customWidth="1"/>
    <col min="2" max="4" width="11.57421875" style="84" customWidth="1"/>
    <col min="5" max="5" width="24.28125" style="84" customWidth="1"/>
    <col min="6" max="6" width="4.7109375" style="84" customWidth="1"/>
    <col min="7" max="7" width="9.7109375" style="84" customWidth="1"/>
    <col min="8" max="10" width="11.57421875" style="84" customWidth="1"/>
    <col min="11" max="11" width="32.28125" style="84" customWidth="1"/>
    <col min="12" max="12" width="11.57421875" style="84" customWidth="1"/>
    <col min="13" max="13" width="10.28125" style="84" customWidth="1"/>
    <col min="14" max="16384" width="11.57421875" style="84" customWidth="1"/>
  </cols>
  <sheetData>
    <row r="1" ht="39" customHeight="1">
      <c r="A1" s="208" t="s">
        <v>657</v>
      </c>
    </row>
    <row r="2" spans="1:11" ht="14.25">
      <c r="A2" s="105"/>
      <c r="B2" s="105"/>
      <c r="C2" s="105"/>
      <c r="D2" s="105"/>
      <c r="E2" s="105"/>
      <c r="F2" s="105"/>
      <c r="G2" s="105"/>
      <c r="H2" s="163"/>
      <c r="I2" s="163"/>
      <c r="J2" s="163"/>
      <c r="K2" s="164"/>
    </row>
    <row r="3" spans="1:11" ht="93.75" customHeight="1">
      <c r="A3" s="209" t="s">
        <v>658</v>
      </c>
      <c r="B3" s="252" t="s">
        <v>668</v>
      </c>
      <c r="C3" s="253"/>
      <c r="D3" s="253"/>
      <c r="E3" s="253"/>
      <c r="F3" s="103"/>
      <c r="G3" s="215" t="s">
        <v>667</v>
      </c>
      <c r="H3" s="254" t="s">
        <v>672</v>
      </c>
      <c r="I3" s="255"/>
      <c r="J3" s="255"/>
      <c r="K3" s="256"/>
    </row>
    <row r="4" spans="1:11" ht="10.5" customHeight="1">
      <c r="A4" s="106"/>
      <c r="B4" s="106"/>
      <c r="C4" s="106"/>
      <c r="D4" s="106"/>
      <c r="E4" s="106"/>
      <c r="F4" s="106"/>
      <c r="G4" s="106"/>
      <c r="H4" s="169"/>
      <c r="I4" s="169"/>
      <c r="J4" s="169"/>
      <c r="K4" s="170"/>
    </row>
    <row r="5" spans="1:11" ht="108" customHeight="1">
      <c r="A5" s="210" t="s">
        <v>659</v>
      </c>
      <c r="B5" s="252" t="s">
        <v>1040</v>
      </c>
      <c r="C5" s="253"/>
      <c r="D5" s="253"/>
      <c r="E5" s="253"/>
      <c r="G5" s="215" t="s">
        <v>667</v>
      </c>
      <c r="H5" s="254" t="s">
        <v>1039</v>
      </c>
      <c r="I5" s="255"/>
      <c r="J5" s="255"/>
      <c r="K5" s="256"/>
    </row>
    <row r="6" spans="1:11" ht="14.25" customHeight="1">
      <c r="A6" s="107"/>
      <c r="B6" s="264"/>
      <c r="C6" s="264"/>
      <c r="D6" s="264"/>
      <c r="E6" s="264"/>
      <c r="F6" s="107"/>
      <c r="G6" s="107"/>
      <c r="H6" s="167"/>
      <c r="I6" s="167"/>
      <c r="J6" s="167"/>
      <c r="K6" s="168"/>
    </row>
    <row r="7" spans="1:11" ht="167.25" customHeight="1">
      <c r="A7" s="211" t="s">
        <v>660</v>
      </c>
      <c r="B7" s="252" t="s">
        <v>669</v>
      </c>
      <c r="C7" s="253"/>
      <c r="D7" s="253"/>
      <c r="E7" s="253"/>
      <c r="G7" s="215" t="s">
        <v>667</v>
      </c>
      <c r="H7" s="254" t="s">
        <v>674</v>
      </c>
      <c r="I7" s="255"/>
      <c r="J7" s="255"/>
      <c r="K7" s="256"/>
    </row>
    <row r="8" spans="1:11" ht="12" customHeight="1">
      <c r="A8" s="104"/>
      <c r="B8" s="108"/>
      <c r="C8" s="108"/>
      <c r="D8" s="108"/>
      <c r="E8" s="108"/>
      <c r="F8" s="109"/>
      <c r="G8" s="104"/>
      <c r="H8" s="171"/>
      <c r="I8" s="171"/>
      <c r="J8" s="171"/>
      <c r="K8" s="172"/>
    </row>
    <row r="9" spans="1:11" ht="138" customHeight="1">
      <c r="A9" s="212" t="s">
        <v>661</v>
      </c>
      <c r="B9" s="252" t="s">
        <v>670</v>
      </c>
      <c r="C9" s="253"/>
      <c r="D9" s="253"/>
      <c r="E9" s="253"/>
      <c r="G9" s="215" t="s">
        <v>667</v>
      </c>
      <c r="H9" s="254" t="s">
        <v>671</v>
      </c>
      <c r="I9" s="255"/>
      <c r="J9" s="255"/>
      <c r="K9" s="256"/>
    </row>
    <row r="10" spans="1:11" ht="14.25">
      <c r="A10" s="105"/>
      <c r="B10" s="105"/>
      <c r="C10" s="105"/>
      <c r="D10" s="105"/>
      <c r="E10" s="105"/>
      <c r="F10" s="105"/>
      <c r="G10" s="105"/>
      <c r="H10" s="163"/>
      <c r="I10" s="163"/>
      <c r="J10" s="163"/>
      <c r="K10" s="164"/>
    </row>
    <row r="11" spans="1:15" ht="80.25" customHeight="1">
      <c r="A11" s="209" t="s">
        <v>662</v>
      </c>
      <c r="B11" s="252" t="s">
        <v>990</v>
      </c>
      <c r="C11" s="253"/>
      <c r="D11" s="253"/>
      <c r="E11" s="253"/>
      <c r="G11" s="215" t="s">
        <v>667</v>
      </c>
      <c r="H11" s="254" t="s">
        <v>982</v>
      </c>
      <c r="I11" s="255"/>
      <c r="J11" s="255"/>
      <c r="K11" s="256"/>
      <c r="O11" s="182"/>
    </row>
    <row r="12" spans="1:13" ht="14.25">
      <c r="A12" s="106"/>
      <c r="B12" s="106"/>
      <c r="C12" s="106"/>
      <c r="D12" s="106"/>
      <c r="E12" s="106"/>
      <c r="F12" s="106"/>
      <c r="G12" s="106"/>
      <c r="H12" s="106"/>
      <c r="I12" s="106"/>
      <c r="J12" s="106"/>
      <c r="K12" s="169"/>
      <c r="L12" s="173"/>
      <c r="M12" s="174"/>
    </row>
    <row r="13" spans="1:13" ht="156.75" customHeight="1">
      <c r="A13" s="210" t="s">
        <v>663</v>
      </c>
      <c r="B13" s="252" t="s">
        <v>1018</v>
      </c>
      <c r="C13" s="253"/>
      <c r="D13" s="253"/>
      <c r="E13" s="253"/>
      <c r="G13" s="215" t="s">
        <v>667</v>
      </c>
      <c r="H13" s="254" t="s">
        <v>1017</v>
      </c>
      <c r="I13" s="255"/>
      <c r="J13" s="255"/>
      <c r="K13" s="255"/>
      <c r="L13" s="262"/>
      <c r="M13" s="263"/>
    </row>
    <row r="14" spans="1:13" ht="12" customHeight="1">
      <c r="A14" s="105"/>
      <c r="B14" s="105"/>
      <c r="C14" s="105"/>
      <c r="D14" s="105"/>
      <c r="E14" s="105"/>
      <c r="F14" s="105"/>
      <c r="G14" s="105"/>
      <c r="H14" s="163"/>
      <c r="I14" s="163"/>
      <c r="J14" s="163"/>
      <c r="K14" s="163"/>
      <c r="L14" s="163"/>
      <c r="M14" s="164"/>
    </row>
    <row r="15" spans="1:13" ht="409.5" customHeight="1">
      <c r="A15" s="209" t="s">
        <v>664</v>
      </c>
      <c r="B15" s="252" t="s">
        <v>1019</v>
      </c>
      <c r="C15" s="253"/>
      <c r="D15" s="253"/>
      <c r="E15" s="253"/>
      <c r="G15" s="215" t="s">
        <v>667</v>
      </c>
      <c r="H15" s="254" t="s">
        <v>1041</v>
      </c>
      <c r="I15" s="260"/>
      <c r="J15" s="260"/>
      <c r="K15" s="260"/>
      <c r="L15" s="260"/>
      <c r="M15" s="261"/>
    </row>
    <row r="16" spans="1:13" ht="12" customHeight="1">
      <c r="A16" s="110"/>
      <c r="B16" s="110"/>
      <c r="C16" s="110"/>
      <c r="D16" s="110"/>
      <c r="E16" s="110"/>
      <c r="F16" s="110"/>
      <c r="G16" s="110"/>
      <c r="H16" s="165"/>
      <c r="I16" s="165"/>
      <c r="J16" s="165"/>
      <c r="K16" s="165"/>
      <c r="L16" s="165"/>
      <c r="M16" s="166"/>
    </row>
    <row r="17" spans="1:13" ht="177" customHeight="1">
      <c r="A17" s="213" t="s">
        <v>665</v>
      </c>
      <c r="B17" s="252" t="s">
        <v>673</v>
      </c>
      <c r="C17" s="253"/>
      <c r="D17" s="253"/>
      <c r="E17" s="253"/>
      <c r="G17" s="215" t="s">
        <v>667</v>
      </c>
      <c r="H17" s="254" t="s">
        <v>1042</v>
      </c>
      <c r="I17" s="255"/>
      <c r="J17" s="255"/>
      <c r="K17" s="255"/>
      <c r="L17" s="255"/>
      <c r="M17" s="256"/>
    </row>
    <row r="18" spans="1:13" ht="14.25">
      <c r="A18" s="107"/>
      <c r="B18" s="107"/>
      <c r="C18" s="107"/>
      <c r="D18" s="107"/>
      <c r="E18" s="107"/>
      <c r="F18" s="107"/>
      <c r="G18" s="107"/>
      <c r="H18" s="167"/>
      <c r="I18" s="167"/>
      <c r="J18" s="167"/>
      <c r="K18" s="167"/>
      <c r="L18" s="167"/>
      <c r="M18" s="168"/>
    </row>
    <row r="19" spans="1:13" ht="225" customHeight="1" thickBot="1">
      <c r="A19" s="214" t="s">
        <v>666</v>
      </c>
      <c r="B19" s="257" t="s">
        <v>991</v>
      </c>
      <c r="C19" s="258"/>
      <c r="D19" s="258"/>
      <c r="E19" s="258"/>
      <c r="F19" s="162"/>
      <c r="G19" s="216" t="s">
        <v>667</v>
      </c>
      <c r="H19" s="257" t="s">
        <v>675</v>
      </c>
      <c r="I19" s="258"/>
      <c r="J19" s="258"/>
      <c r="K19" s="258"/>
      <c r="L19" s="258"/>
      <c r="M19" s="259"/>
    </row>
  </sheetData>
  <sheetProtection sheet="1" objects="1" scenarios="1" selectLockedCells="1" selectUnlockedCells="1"/>
  <mergeCells count="19">
    <mergeCell ref="B6:E6"/>
    <mergeCell ref="B7:E7"/>
    <mergeCell ref="B3:E3"/>
    <mergeCell ref="H3:K3"/>
    <mergeCell ref="B5:E5"/>
    <mergeCell ref="H5:K5"/>
    <mergeCell ref="H7:K7"/>
    <mergeCell ref="B13:E13"/>
    <mergeCell ref="B9:E9"/>
    <mergeCell ref="H9:K9"/>
    <mergeCell ref="B11:E11"/>
    <mergeCell ref="H13:M13"/>
    <mergeCell ref="H11:K11"/>
    <mergeCell ref="B17:E17"/>
    <mergeCell ref="H17:M17"/>
    <mergeCell ref="B19:E19"/>
    <mergeCell ref="H19:M19"/>
    <mergeCell ref="B15:E15"/>
    <mergeCell ref="H15:M15"/>
  </mergeCells>
  <printOptions/>
  <pageMargins left="0.7" right="0.7" top="0.787401575" bottom="0.7874015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22"/>
  <sheetViews>
    <sheetView zoomScalePageLayoutView="0" workbookViewId="0" topLeftCell="A1">
      <selection activeCell="C8" sqref="C8"/>
    </sheetView>
  </sheetViews>
  <sheetFormatPr defaultColWidth="11.421875" defaultRowHeight="15"/>
  <cols>
    <col min="1" max="1" width="14.7109375" style="0" customWidth="1"/>
    <col min="2" max="2" width="31.421875" style="0" customWidth="1"/>
    <col min="3" max="3" width="14.57421875" style="0" customWidth="1"/>
    <col min="4" max="4" width="17.28125" style="0" customWidth="1"/>
  </cols>
  <sheetData>
    <row r="1" spans="1:4" ht="36" customHeight="1">
      <c r="A1" s="247" t="s">
        <v>992</v>
      </c>
      <c r="B1" s="248"/>
      <c r="C1" s="248"/>
      <c r="D1" s="248"/>
    </row>
    <row r="2" ht="27.75" customHeight="1">
      <c r="A2" s="49" t="s">
        <v>1006</v>
      </c>
    </row>
    <row r="3" ht="21.75" customHeight="1">
      <c r="A3" s="49" t="s">
        <v>692</v>
      </c>
    </row>
    <row r="4" ht="21.75" thickBot="1">
      <c r="A4" s="6"/>
    </row>
    <row r="5" spans="1:6" ht="36" customHeight="1" thickTop="1">
      <c r="A5" s="6"/>
      <c r="C5" s="7" t="s">
        <v>682</v>
      </c>
      <c r="F5" s="8"/>
    </row>
    <row r="6" spans="1:3" ht="18.75">
      <c r="A6" s="9" t="s">
        <v>628</v>
      </c>
      <c r="B6" s="122" t="s">
        <v>680</v>
      </c>
      <c r="C6" s="129">
        <v>-16.684</v>
      </c>
    </row>
    <row r="7" ht="15">
      <c r="C7" s="10"/>
    </row>
    <row r="8" spans="1:3" ht="18.75">
      <c r="A8" s="11" t="s">
        <v>676</v>
      </c>
      <c r="B8" s="12" t="s">
        <v>681</v>
      </c>
      <c r="C8" s="125">
        <v>48.8</v>
      </c>
    </row>
    <row r="9" spans="1:3" ht="15.75">
      <c r="A9" s="11" t="s">
        <v>677</v>
      </c>
      <c r="C9" s="10"/>
    </row>
    <row r="10" spans="2:3" ht="19.5" thickBot="1">
      <c r="B10" s="12" t="s">
        <v>696</v>
      </c>
      <c r="C10" s="123">
        <v>3</v>
      </c>
    </row>
    <row r="11" ht="39" customHeight="1" thickTop="1">
      <c r="D11" s="13" t="s">
        <v>678</v>
      </c>
    </row>
    <row r="12" spans="1:4" ht="27.75" customHeight="1">
      <c r="A12" s="14" t="s">
        <v>678</v>
      </c>
      <c r="B12" s="127" t="s">
        <v>993</v>
      </c>
      <c r="C12" s="15"/>
      <c r="D12" s="16">
        <f>DEGREES(ACOS(((SIN(RADIANS(C6))-(SIN(RADIANS(C8))*SIN(RADIANS(C10-(1/(60*(TAN(RADIANS(C10+(7.31/((C10)+4.4))))))))))))/((COS(RADIANS(C8))*COS(RADIANS(C10-(1/(60*(TAN(RADIANS(C10+(7.31/((C10)+4.4)))))))))))))</f>
        <v>119.435794253854</v>
      </c>
    </row>
    <row r="13" spans="1:4" ht="17.25" customHeight="1">
      <c r="A13" s="17" t="s">
        <v>679</v>
      </c>
      <c r="D13" s="18"/>
    </row>
    <row r="14" spans="2:4" ht="26.25" customHeight="1" thickBot="1">
      <c r="B14" s="127" t="s">
        <v>994</v>
      </c>
      <c r="C14" s="15"/>
      <c r="D14" s="19">
        <f>360-D12</f>
        <v>240.564205746146</v>
      </c>
    </row>
    <row r="15" ht="15.75" thickTop="1"/>
    <row r="21" ht="15.75" thickBot="1"/>
    <row r="22" spans="2:4" ht="79.5" customHeight="1" thickBot="1" thickTop="1">
      <c r="B22" s="265" t="s">
        <v>1004</v>
      </c>
      <c r="C22" s="266"/>
      <c r="D22" s="267"/>
    </row>
    <row r="23" ht="15.75" thickTop="1"/>
  </sheetData>
  <sheetProtection sheet="1" objects="1" scenarios="1" selectLockedCells="1"/>
  <mergeCells count="1">
    <mergeCell ref="B22:D22"/>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1">
      <selection activeCell="C9" sqref="C9"/>
    </sheetView>
  </sheetViews>
  <sheetFormatPr defaultColWidth="11.421875" defaultRowHeight="15"/>
  <cols>
    <col min="1" max="1" width="14.8515625" style="0" customWidth="1"/>
    <col min="2" max="2" width="21.57421875" style="0" customWidth="1"/>
    <col min="3" max="3" width="15.00390625" style="0" customWidth="1"/>
    <col min="4" max="4" width="15.28125" style="0" customWidth="1"/>
  </cols>
  <sheetData>
    <row r="1" ht="39" customHeight="1">
      <c r="A1" s="217" t="s">
        <v>995</v>
      </c>
    </row>
    <row r="2" ht="24" customHeight="1">
      <c r="A2" s="49" t="s">
        <v>1007</v>
      </c>
    </row>
    <row r="3" ht="21" customHeight="1">
      <c r="A3" s="49" t="s">
        <v>693</v>
      </c>
    </row>
    <row r="4" ht="21" customHeight="1">
      <c r="A4" s="5"/>
    </row>
    <row r="5" ht="22.5" customHeight="1" thickBot="1"/>
    <row r="6" spans="1:7" ht="31.5" customHeight="1" thickTop="1">
      <c r="A6" s="6"/>
      <c r="C6" s="7" t="s">
        <v>682</v>
      </c>
      <c r="G6" s="220" t="s">
        <v>685</v>
      </c>
    </row>
    <row r="7" spans="1:3" ht="18.75">
      <c r="A7" s="9" t="s">
        <v>628</v>
      </c>
      <c r="B7" s="12" t="s">
        <v>680</v>
      </c>
      <c r="C7" s="124">
        <v>-23</v>
      </c>
    </row>
    <row r="8" ht="15">
      <c r="C8" s="10"/>
    </row>
    <row r="9" spans="1:3" ht="17.25" customHeight="1">
      <c r="A9" s="11" t="s">
        <v>676</v>
      </c>
      <c r="B9" s="12" t="s">
        <v>683</v>
      </c>
      <c r="C9" s="124">
        <v>47</v>
      </c>
    </row>
    <row r="10" spans="1:3" ht="15.75">
      <c r="A10" s="11" t="s">
        <v>677</v>
      </c>
      <c r="C10" s="10"/>
    </row>
    <row r="11" spans="2:3" ht="19.5" thickBot="1">
      <c r="B11" s="12" t="s">
        <v>684</v>
      </c>
      <c r="C11" s="123">
        <v>0</v>
      </c>
    </row>
    <row r="12" ht="33" customHeight="1" thickTop="1">
      <c r="D12" s="13" t="s">
        <v>678</v>
      </c>
    </row>
    <row r="13" spans="1:4" ht="27" customHeight="1">
      <c r="A13" s="14" t="s">
        <v>678</v>
      </c>
      <c r="B13" s="218" t="s">
        <v>996</v>
      </c>
      <c r="C13" s="15"/>
      <c r="D13" s="16">
        <f>DEGREES(ACOS(((SIN(RADIANS(C7))-(SIN(RADIANS(C9))*SIN(RADIANS(C11)))))/((COS(RADIANS(C9))*COS(RADIANS(C11))))))</f>
        <v>124.95416265245866</v>
      </c>
    </row>
    <row r="14" spans="1:4" ht="15.75">
      <c r="A14" s="17" t="s">
        <v>679</v>
      </c>
      <c r="D14" s="18"/>
    </row>
    <row r="15" spans="2:4" ht="27" customHeight="1" thickBot="1">
      <c r="B15" s="218" t="s">
        <v>994</v>
      </c>
      <c r="C15" s="15"/>
      <c r="D15" s="19">
        <f>360-D13</f>
        <v>235.04583734754135</v>
      </c>
    </row>
    <row r="16" ht="15.75" thickTop="1"/>
    <row r="19" ht="15.75" thickBot="1"/>
    <row r="20" spans="2:5" ht="92.25" customHeight="1" thickBot="1" thickTop="1">
      <c r="B20" s="265" t="s">
        <v>1005</v>
      </c>
      <c r="C20" s="266"/>
      <c r="D20" s="267"/>
      <c r="E20" s="249"/>
    </row>
    <row r="21" ht="15.75" thickTop="1"/>
    <row r="24" ht="26.25">
      <c r="A24" s="20"/>
    </row>
    <row r="26" spans="1:6" ht="21">
      <c r="A26" s="6"/>
      <c r="C26" s="21"/>
      <c r="D26" s="22"/>
      <c r="F26" s="23"/>
    </row>
    <row r="28" spans="1:4" ht="15.75">
      <c r="A28" s="21"/>
      <c r="B28" s="24"/>
      <c r="C28" s="25"/>
      <c r="D28" s="26"/>
    </row>
    <row r="29" spans="3:4" ht="15">
      <c r="C29" s="26"/>
      <c r="D29" s="26"/>
    </row>
    <row r="30" spans="1:4" ht="15">
      <c r="A30" s="27"/>
      <c r="C30" s="25"/>
      <c r="D30" s="26"/>
    </row>
    <row r="31" spans="1:4" ht="15">
      <c r="A31" s="27"/>
      <c r="C31" s="26"/>
      <c r="D31" s="26"/>
    </row>
    <row r="32" spans="3:4" ht="15">
      <c r="C32" s="25"/>
      <c r="D32" s="26"/>
    </row>
    <row r="33" spans="3:4" ht="15">
      <c r="C33" s="26"/>
      <c r="D33" s="26"/>
    </row>
    <row r="34" spans="1:4" ht="18.75">
      <c r="A34" s="22"/>
      <c r="B34" s="24"/>
      <c r="C34" s="26"/>
      <c r="D34" s="28"/>
    </row>
    <row r="35" ht="15">
      <c r="A35" s="29"/>
    </row>
    <row r="39" ht="26.25">
      <c r="A39" s="20"/>
    </row>
    <row r="41" spans="1:4" ht="21">
      <c r="A41" s="6"/>
      <c r="C41" s="21"/>
      <c r="D41" s="22"/>
    </row>
    <row r="43" spans="1:4" ht="15.75">
      <c r="A43" s="21"/>
      <c r="B43" s="24"/>
      <c r="C43" s="25"/>
      <c r="D43" s="26"/>
    </row>
    <row r="44" spans="1:4" ht="15">
      <c r="A44" s="27"/>
      <c r="C44" s="26"/>
      <c r="D44" s="26"/>
    </row>
    <row r="45" spans="1:4" ht="15">
      <c r="A45" s="27"/>
      <c r="C45" s="26"/>
      <c r="D45" s="26"/>
    </row>
    <row r="46" spans="1:4" ht="15">
      <c r="A46" s="27"/>
      <c r="C46" s="26"/>
      <c r="D46" s="26"/>
    </row>
    <row r="47" spans="1:5" ht="18.75">
      <c r="A47" s="22"/>
      <c r="C47" s="30"/>
      <c r="D47" s="28"/>
      <c r="E47" s="31"/>
    </row>
    <row r="48" spans="1:5" ht="18.75">
      <c r="A48" s="29"/>
      <c r="C48" s="26"/>
      <c r="D48" s="26"/>
      <c r="E48" s="31"/>
    </row>
    <row r="49" spans="3:4" ht="18.75">
      <c r="C49" s="32"/>
      <c r="D49" s="28"/>
    </row>
  </sheetData>
  <sheetProtection sheet="1" objects="1" scenarios="1" selectLockedCells="1"/>
  <mergeCells count="1">
    <mergeCell ref="B20:D20"/>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H17"/>
  <sheetViews>
    <sheetView zoomScalePageLayoutView="0" workbookViewId="0" topLeftCell="A1">
      <selection activeCell="C9" sqref="C9"/>
    </sheetView>
  </sheetViews>
  <sheetFormatPr defaultColWidth="11.421875" defaultRowHeight="15"/>
  <cols>
    <col min="1" max="1" width="14.8515625" style="0" customWidth="1"/>
    <col min="2" max="2" width="31.8515625" style="0" customWidth="1"/>
    <col min="3" max="3" width="13.57421875" style="0" customWidth="1"/>
    <col min="4" max="4" width="15.28125" style="0" customWidth="1"/>
  </cols>
  <sheetData>
    <row r="1" spans="1:8" ht="42" customHeight="1">
      <c r="A1" s="219" t="s">
        <v>689</v>
      </c>
      <c r="B1" s="33"/>
      <c r="C1" s="33"/>
      <c r="D1" s="33"/>
      <c r="E1" s="33"/>
      <c r="F1" s="33"/>
      <c r="G1" s="33"/>
      <c r="H1" s="33"/>
    </row>
    <row r="2" ht="28.5" customHeight="1">
      <c r="A2" s="49" t="s">
        <v>1008</v>
      </c>
    </row>
    <row r="3" ht="18" customHeight="1">
      <c r="A3" s="49" t="s">
        <v>686</v>
      </c>
    </row>
    <row r="4" ht="18">
      <c r="A4" s="49" t="s">
        <v>997</v>
      </c>
    </row>
    <row r="5" ht="21.75" thickBot="1">
      <c r="A5" s="6"/>
    </row>
    <row r="6" spans="1:3" ht="30" customHeight="1" thickTop="1">
      <c r="A6" s="6"/>
      <c r="C6" s="7" t="s">
        <v>682</v>
      </c>
    </row>
    <row r="7" spans="1:3" ht="18.75">
      <c r="A7" s="9" t="s">
        <v>628</v>
      </c>
      <c r="B7" s="12" t="s">
        <v>683</v>
      </c>
      <c r="C7" s="124">
        <v>48.8</v>
      </c>
    </row>
    <row r="8" spans="2:3" ht="15.75">
      <c r="B8" s="34"/>
      <c r="C8" s="35"/>
    </row>
    <row r="9" spans="1:3" ht="18.75">
      <c r="A9" s="11" t="s">
        <v>676</v>
      </c>
      <c r="B9" s="12" t="s">
        <v>708</v>
      </c>
      <c r="C9" s="124">
        <v>3.4</v>
      </c>
    </row>
    <row r="10" spans="1:3" ht="15.75">
      <c r="A10" s="11" t="s">
        <v>677</v>
      </c>
      <c r="C10" s="10"/>
    </row>
    <row r="11" spans="1:3" ht="19.5" thickBot="1">
      <c r="A11" s="11"/>
      <c r="B11" s="12" t="s">
        <v>688</v>
      </c>
      <c r="C11" s="123">
        <v>120</v>
      </c>
    </row>
    <row r="12" ht="33.75" customHeight="1" thickTop="1">
      <c r="D12" s="13" t="s">
        <v>678</v>
      </c>
    </row>
    <row r="13" spans="1:4" ht="27.75" customHeight="1" thickBot="1">
      <c r="A13" s="36" t="s">
        <v>678</v>
      </c>
      <c r="B13" s="218" t="s">
        <v>687</v>
      </c>
      <c r="C13" s="37"/>
      <c r="D13" s="38">
        <f>DEGREES(ASIN(((COS(RADIANS(C11))*COS(RADIANS(C7))*COS(RADIANS(C9-(1/(60*(TAN(RADIANS(C9+(7.31/((C9)+4.4)))))))))))+(SIN(RADIANS(C7))*SIN(RADIANS(C9-(1/(60*(TAN(RADIANS(C9+(7.31/((C9)+4.4))))))))))))</f>
        <v>-16.684152082426696</v>
      </c>
    </row>
    <row r="14" ht="22.5" customHeight="1" thickTop="1">
      <c r="A14" s="17" t="s">
        <v>679</v>
      </c>
    </row>
    <row r="15" ht="24.75" customHeight="1"/>
    <row r="17" ht="18.75">
      <c r="A17" s="8"/>
    </row>
  </sheetData>
  <sheetProtection sheet="1" objects="1" scenarios="1" selectLockedCells="1"/>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50"/>
  </sheetPr>
  <dimension ref="A1:N41"/>
  <sheetViews>
    <sheetView zoomScale="90" zoomScaleNormal="90" zoomScalePageLayoutView="0" workbookViewId="0" topLeftCell="A1">
      <selection activeCell="C9" sqref="C9"/>
    </sheetView>
  </sheetViews>
  <sheetFormatPr defaultColWidth="11.421875" defaultRowHeight="15"/>
  <cols>
    <col min="1" max="1" width="14.8515625" style="0" customWidth="1"/>
    <col min="2" max="2" width="32.421875" style="0" customWidth="1"/>
    <col min="3" max="3" width="15.7109375" style="0" customWidth="1"/>
    <col min="4" max="4" width="15.28125" style="0" customWidth="1"/>
  </cols>
  <sheetData>
    <row r="1" spans="1:9" ht="36.75" customHeight="1">
      <c r="A1" s="222" t="s">
        <v>690</v>
      </c>
      <c r="B1" s="39"/>
      <c r="C1" s="39"/>
      <c r="D1" s="39"/>
      <c r="E1" s="39"/>
      <c r="F1" s="39"/>
      <c r="G1" s="39"/>
      <c r="H1" s="39"/>
      <c r="I1" s="39"/>
    </row>
    <row r="2" ht="27.75" customHeight="1">
      <c r="A2" s="49" t="s">
        <v>694</v>
      </c>
    </row>
    <row r="3" ht="18">
      <c r="A3" s="49" t="s">
        <v>691</v>
      </c>
    </row>
    <row r="4" ht="18">
      <c r="A4" s="49"/>
    </row>
    <row r="5" ht="18">
      <c r="A5" s="49"/>
    </row>
    <row r="6" ht="18">
      <c r="A6" s="49" t="s">
        <v>1030</v>
      </c>
    </row>
    <row r="7" spans="1:6" ht="21.75" thickBot="1">
      <c r="A7" s="6"/>
      <c r="F7" s="8"/>
    </row>
    <row r="8" spans="1:3" ht="30" customHeight="1" thickTop="1">
      <c r="A8" s="6"/>
      <c r="C8" s="7" t="s">
        <v>682</v>
      </c>
    </row>
    <row r="9" spans="1:3" ht="18.75">
      <c r="A9" s="225" t="s">
        <v>628</v>
      </c>
      <c r="B9" s="223" t="s">
        <v>695</v>
      </c>
      <c r="C9" s="126">
        <v>-23.43</v>
      </c>
    </row>
    <row r="10" ht="15.75">
      <c r="C10" s="35"/>
    </row>
    <row r="11" spans="1:3" ht="18.75">
      <c r="A11" s="11" t="s">
        <v>676</v>
      </c>
      <c r="B11" s="12" t="s">
        <v>681</v>
      </c>
      <c r="C11" s="124">
        <v>47</v>
      </c>
    </row>
    <row r="12" spans="1:3" ht="15.75">
      <c r="A12" s="11" t="s">
        <v>677</v>
      </c>
      <c r="C12" s="10"/>
    </row>
    <row r="13" spans="1:3" ht="19.5" thickBot="1">
      <c r="A13" s="11"/>
      <c r="B13" s="12" t="s">
        <v>696</v>
      </c>
      <c r="C13" s="123">
        <v>0</v>
      </c>
    </row>
    <row r="14" ht="30" customHeight="1" thickBot="1" thickTop="1">
      <c r="D14" s="13" t="s">
        <v>627</v>
      </c>
    </row>
    <row r="15" spans="1:4" ht="24.75" customHeight="1" thickTop="1">
      <c r="A15" s="224" t="s">
        <v>627</v>
      </c>
      <c r="B15" s="218" t="s">
        <v>1020</v>
      </c>
      <c r="C15" s="15"/>
      <c r="D15" s="16">
        <f>DEGREES(ACOS(((SIN(RADIANS(C9))-(SIN(RADIANS(C11))*SIN(RADIANS(C13-0.27-(1/(60*(TAN(RADIANS(C13+(7.31/((C13)+4.4))))))))))))/((COS(RADIANS(C11))*COS(RADIANS(C13-0.27-(1/(60*(TAN(RADIANS(C13+(7.31/((C13)+4.4)))))))))))))</f>
        <v>124.56133205277796</v>
      </c>
    </row>
    <row r="16" spans="1:4" ht="15.75">
      <c r="A16" s="17" t="s">
        <v>697</v>
      </c>
      <c r="D16" s="18"/>
    </row>
    <row r="17" spans="2:4" ht="24.75" customHeight="1" thickBot="1">
      <c r="B17" s="218" t="s">
        <v>1021</v>
      </c>
      <c r="C17" s="15"/>
      <c r="D17" s="19">
        <f>360-D15</f>
        <v>235.43866794722203</v>
      </c>
    </row>
    <row r="18" ht="15.75" thickTop="1"/>
    <row r="20" ht="15.75" thickBot="1"/>
    <row r="21" spans="1:14" ht="15">
      <c r="A21" s="40"/>
      <c r="B21" s="40"/>
      <c r="C21" s="40"/>
      <c r="D21" s="40"/>
      <c r="E21" s="40"/>
      <c r="F21" s="40"/>
      <c r="G21" s="40"/>
      <c r="H21" s="40"/>
      <c r="I21" s="40"/>
      <c r="J21" s="40"/>
      <c r="K21" s="40"/>
      <c r="L21" s="40"/>
      <c r="M21" s="40"/>
      <c r="N21" s="26"/>
    </row>
    <row r="22" spans="1:14" ht="15">
      <c r="A22" s="26"/>
      <c r="B22" s="26"/>
      <c r="C22" s="26"/>
      <c r="D22" s="26"/>
      <c r="E22" s="26"/>
      <c r="F22" s="26"/>
      <c r="G22" s="26"/>
      <c r="H22" s="26"/>
      <c r="I22" s="26"/>
      <c r="J22" s="26"/>
      <c r="K22" s="26"/>
      <c r="L22" s="26"/>
      <c r="M22" s="26"/>
      <c r="N22" s="26"/>
    </row>
    <row r="23" spans="1:6" ht="21">
      <c r="A23" s="6" t="s">
        <v>1031</v>
      </c>
      <c r="F23" s="8"/>
    </row>
    <row r="24" ht="15.75" thickBot="1"/>
    <row r="25" spans="1:3" ht="25.5" customHeight="1" thickTop="1">
      <c r="A25" s="6"/>
      <c r="C25" s="7" t="s">
        <v>682</v>
      </c>
    </row>
    <row r="26" spans="1:3" ht="18.75">
      <c r="A26" s="225" t="s">
        <v>628</v>
      </c>
      <c r="B26" s="223" t="s">
        <v>695</v>
      </c>
      <c r="C26" s="126">
        <v>-23.9</v>
      </c>
    </row>
    <row r="27" ht="15.75">
      <c r="C27" s="35"/>
    </row>
    <row r="28" spans="1:3" ht="18.75">
      <c r="A28" s="11" t="s">
        <v>676</v>
      </c>
      <c r="B28" s="12" t="s">
        <v>681</v>
      </c>
      <c r="C28" s="124">
        <v>47</v>
      </c>
    </row>
    <row r="29" spans="1:3" ht="15.75">
      <c r="A29" s="11" t="s">
        <v>677</v>
      </c>
      <c r="C29" s="10"/>
    </row>
    <row r="30" spans="1:3" ht="19.5" thickBot="1">
      <c r="A30" s="11"/>
      <c r="B30" s="12" t="s">
        <v>707</v>
      </c>
      <c r="C30" s="123">
        <v>0</v>
      </c>
    </row>
    <row r="31" ht="26.25" customHeight="1" thickBot="1" thickTop="1">
      <c r="D31" s="13" t="s">
        <v>627</v>
      </c>
    </row>
    <row r="32" spans="1:4" ht="23.25" customHeight="1" thickTop="1">
      <c r="A32" s="224" t="s">
        <v>627</v>
      </c>
      <c r="B32" s="218" t="s">
        <v>1022</v>
      </c>
      <c r="C32" s="15"/>
      <c r="D32" s="16">
        <f>DEGREES(ACOS(((SIN(RADIANS(C26))-(SIN(RADIANS(C28))*SIN(RADIANS(C30+0.27-(1/(60*(TAN(RADIANS(C30+(7.31/((C30)+4.4))))))))))))/((COS(RADIANS(C28))*COS(RADIANS(C30+0.27-(1/(60*(TAN(RADIANS(C30+(7.31/((C30)+4.4)))))))))))))</f>
        <v>126.04054035405889</v>
      </c>
    </row>
    <row r="33" spans="1:4" ht="15.75">
      <c r="A33" s="17" t="s">
        <v>697</v>
      </c>
      <c r="D33" s="18"/>
    </row>
    <row r="34" spans="2:4" ht="25.5" customHeight="1" thickBot="1">
      <c r="B34" s="218" t="s">
        <v>1023</v>
      </c>
      <c r="C34" s="15"/>
      <c r="D34" s="19">
        <f>360-D32</f>
        <v>233.9594596459411</v>
      </c>
    </row>
    <row r="35" ht="15.75" thickTop="1"/>
    <row r="40" ht="15.75" thickBot="1"/>
    <row r="41" spans="2:4" ht="88.5" customHeight="1" thickBot="1" thickTop="1">
      <c r="B41" s="265" t="s">
        <v>1029</v>
      </c>
      <c r="C41" s="266"/>
      <c r="D41" s="267"/>
    </row>
    <row r="42" ht="15.75" thickTop="1"/>
  </sheetData>
  <sheetProtection sheet="1" objects="1" scenarios="1" selectLockedCells="1"/>
  <mergeCells count="1">
    <mergeCell ref="B41:D41"/>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N38"/>
  <sheetViews>
    <sheetView zoomScale="85" zoomScaleNormal="85" zoomScalePageLayoutView="0" workbookViewId="0" topLeftCell="A1">
      <selection activeCell="C10" sqref="C10"/>
    </sheetView>
  </sheetViews>
  <sheetFormatPr defaultColWidth="11.421875" defaultRowHeight="15"/>
  <cols>
    <col min="1" max="1" width="14.8515625" style="0" customWidth="1"/>
    <col min="2" max="2" width="33.28125" style="0" customWidth="1"/>
    <col min="3" max="3" width="15.00390625" style="0" customWidth="1"/>
    <col min="4" max="4" width="15.28125" style="0" customWidth="1"/>
  </cols>
  <sheetData>
    <row r="1" spans="1:9" ht="40.5" customHeight="1">
      <c r="A1" s="226" t="s">
        <v>698</v>
      </c>
      <c r="B1" s="41"/>
      <c r="C1" s="41"/>
      <c r="D1" s="41"/>
      <c r="E1" s="41"/>
      <c r="F1" s="41"/>
      <c r="G1" s="41"/>
      <c r="H1" s="41"/>
      <c r="I1" s="41"/>
    </row>
    <row r="2" ht="26.25" customHeight="1">
      <c r="A2" s="229" t="s">
        <v>701</v>
      </c>
    </row>
    <row r="3" ht="19.5" customHeight="1">
      <c r="A3" s="229" t="s">
        <v>699</v>
      </c>
    </row>
    <row r="4" ht="18.75" customHeight="1">
      <c r="A4" s="49" t="s">
        <v>1045</v>
      </c>
    </row>
    <row r="5" ht="18.75" customHeight="1">
      <c r="A5" s="115"/>
    </row>
    <row r="6" ht="18.75" customHeight="1">
      <c r="A6" s="42"/>
    </row>
    <row r="7" ht="18">
      <c r="A7" s="5"/>
    </row>
    <row r="8" spans="1:6" ht="21.75" thickBot="1">
      <c r="A8" s="6" t="s">
        <v>1037</v>
      </c>
      <c r="F8" s="8"/>
    </row>
    <row r="9" spans="1:3" ht="24" customHeight="1" thickTop="1">
      <c r="A9" s="6"/>
      <c r="C9" s="7" t="s">
        <v>682</v>
      </c>
    </row>
    <row r="10" spans="1:3" ht="18.75">
      <c r="A10" s="225" t="s">
        <v>628</v>
      </c>
      <c r="B10" s="223" t="s">
        <v>695</v>
      </c>
      <c r="C10" s="124">
        <v>29.1</v>
      </c>
    </row>
    <row r="11" ht="15.75">
      <c r="C11" s="35"/>
    </row>
    <row r="12" spans="1:3" ht="18.75">
      <c r="A12" s="11" t="s">
        <v>676</v>
      </c>
      <c r="B12" s="12" t="s">
        <v>681</v>
      </c>
      <c r="C12" s="124">
        <v>47</v>
      </c>
    </row>
    <row r="13" spans="1:3" ht="15.75">
      <c r="A13" s="11" t="s">
        <v>677</v>
      </c>
      <c r="C13" s="10"/>
    </row>
    <row r="14" spans="1:3" ht="19.5" thickBot="1">
      <c r="A14" s="11"/>
      <c r="B14" s="12" t="s">
        <v>696</v>
      </c>
      <c r="C14" s="123">
        <v>0</v>
      </c>
    </row>
    <row r="15" ht="24" customHeight="1" thickBot="1" thickTop="1">
      <c r="D15" s="13" t="s">
        <v>627</v>
      </c>
    </row>
    <row r="16" spans="1:4" ht="28.5" customHeight="1" thickTop="1">
      <c r="A16" s="224" t="s">
        <v>627</v>
      </c>
      <c r="B16" s="218" t="s">
        <v>1032</v>
      </c>
      <c r="C16" s="15"/>
      <c r="D16" s="16">
        <f>DEGREES(ACOS(((SIN(RADIANS(C10))-(SIN(RADIANS(C12))*SIN(RADIANS(C14-0.27+(0.95*COS(C14-(1/60*(TAN(RADIANS(C14+(7.31/((C14)+4.4))))))))-(1/(60*(TAN(RADIANS(C14+(7.31/((C14)+4.4))))))))))))/((COS(RADIANS(C12))*COS(RADIANS(C14-0.27+(0.95*COS(C14-(1/60*(TAN(RADIANS(C14+(7.31/((C14)+4.4))))))))-(1/(60*(TAN(RADIANS(C14+(7.31/((C14)+4.4)))))))))))))</f>
        <v>44.67287261411371</v>
      </c>
    </row>
    <row r="17" spans="1:4" ht="15.75">
      <c r="A17" s="17" t="s">
        <v>697</v>
      </c>
      <c r="D17" s="18"/>
    </row>
    <row r="18" spans="2:4" ht="30" customHeight="1" thickBot="1">
      <c r="B18" s="218" t="s">
        <v>1033</v>
      </c>
      <c r="C18" s="15"/>
      <c r="D18" s="19">
        <f>360-D16</f>
        <v>315.3271273858863</v>
      </c>
    </row>
    <row r="19" ht="15.75" thickTop="1"/>
    <row r="20" ht="15.75" thickBot="1"/>
    <row r="21" spans="1:14" ht="15">
      <c r="A21" s="40"/>
      <c r="B21" s="40"/>
      <c r="C21" s="40"/>
      <c r="D21" s="40"/>
      <c r="E21" s="40"/>
      <c r="F21" s="40"/>
      <c r="G21" s="40"/>
      <c r="H21" s="40"/>
      <c r="I21" s="40"/>
      <c r="J21" s="40"/>
      <c r="K21" s="40"/>
      <c r="L21" s="40"/>
      <c r="M21" s="40"/>
      <c r="N21" s="40"/>
    </row>
    <row r="22" spans="1:13" ht="15">
      <c r="A22" s="26"/>
      <c r="B22" s="26"/>
      <c r="C22" s="26"/>
      <c r="D22" s="26"/>
      <c r="E22" s="26"/>
      <c r="F22" s="26"/>
      <c r="G22" s="26"/>
      <c r="H22" s="26"/>
      <c r="I22" s="26"/>
      <c r="J22" s="26"/>
      <c r="K22" s="26"/>
      <c r="L22" s="26"/>
      <c r="M22" s="26"/>
    </row>
    <row r="23" spans="1:6" ht="21">
      <c r="A23" s="6" t="s">
        <v>1038</v>
      </c>
      <c r="F23" s="8"/>
    </row>
    <row r="24" ht="15.75" thickBot="1"/>
    <row r="25" spans="1:6" ht="23.25" customHeight="1" thickTop="1">
      <c r="A25" s="6"/>
      <c r="C25" s="7" t="s">
        <v>682</v>
      </c>
      <c r="F25" s="8"/>
    </row>
    <row r="26" spans="1:3" ht="18.75">
      <c r="A26" s="225" t="s">
        <v>628</v>
      </c>
      <c r="B26" s="223" t="s">
        <v>695</v>
      </c>
      <c r="C26" s="124">
        <v>-29.1</v>
      </c>
    </row>
    <row r="27" ht="15.75">
      <c r="C27" s="35"/>
    </row>
    <row r="28" spans="1:3" ht="18.75">
      <c r="A28" s="11" t="s">
        <v>676</v>
      </c>
      <c r="B28" s="12" t="s">
        <v>681</v>
      </c>
      <c r="C28" s="124">
        <v>47</v>
      </c>
    </row>
    <row r="29" spans="1:3" ht="15.75">
      <c r="A29" s="11" t="s">
        <v>677</v>
      </c>
      <c r="C29" s="10"/>
    </row>
    <row r="30" spans="1:3" ht="19.5" thickBot="1">
      <c r="A30" s="11"/>
      <c r="B30" s="12" t="s">
        <v>696</v>
      </c>
      <c r="C30" s="123">
        <v>0</v>
      </c>
    </row>
    <row r="31" ht="22.5" customHeight="1" thickBot="1" thickTop="1">
      <c r="D31" s="13" t="s">
        <v>627</v>
      </c>
    </row>
    <row r="32" spans="1:4" ht="27.75" customHeight="1" thickTop="1">
      <c r="A32" s="224" t="s">
        <v>627</v>
      </c>
      <c r="B32" s="218" t="s">
        <v>1034</v>
      </c>
      <c r="C32" s="15"/>
      <c r="D32" s="16">
        <f>DEGREES(ACOS(((SIN(RADIANS(C26))-(SIN(RADIANS(C28))*SIN(RADIANS(C30+0.27+(0.95*COS(C30-(1/60*(TAN(RADIANS(C30+(7.31/((C30)+4.4))))))))-(1/(60*(TAN(RADIANS(C30+(7.31/((C30)+4.4))))))))))))/((COS(RADIANS(C28))*COS(RADIANS(C30+0.27+(0.95*COS(C30-(1/60*(TAN(RADIANS(C30+(7.31/((C30)+4.4))))))))-(1/(60*(TAN(RADIANS(C30+(7.31/((C30)+4.4)))))))))))))</f>
        <v>136.48783950641416</v>
      </c>
    </row>
    <row r="33" spans="1:4" ht="15.75">
      <c r="A33" s="17" t="s">
        <v>697</v>
      </c>
      <c r="D33" s="18"/>
    </row>
    <row r="34" spans="2:4" ht="26.25" customHeight="1" thickBot="1">
      <c r="B34" s="218" t="s">
        <v>1035</v>
      </c>
      <c r="C34" s="15"/>
      <c r="D34" s="19">
        <f>360-D32</f>
        <v>223.51216049358584</v>
      </c>
    </row>
    <row r="35" ht="15.75" thickTop="1"/>
    <row r="37" ht="15.75" thickBot="1"/>
    <row r="38" spans="2:4" ht="96" customHeight="1" thickBot="1" thickTop="1">
      <c r="B38" s="265" t="s">
        <v>1036</v>
      </c>
      <c r="C38" s="266"/>
      <c r="D38" s="267"/>
    </row>
    <row r="39" ht="15.75" thickTop="1"/>
  </sheetData>
  <sheetProtection sheet="1" objects="1" scenarios="1" selectLockedCells="1"/>
  <mergeCells count="1">
    <mergeCell ref="B38:D38"/>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N24"/>
  <sheetViews>
    <sheetView zoomScalePageLayoutView="0" workbookViewId="0" topLeftCell="A1">
      <selection activeCell="C9" sqref="C9"/>
    </sheetView>
  </sheetViews>
  <sheetFormatPr defaultColWidth="11.421875" defaultRowHeight="15"/>
  <cols>
    <col min="1" max="1" width="17.140625" style="0" customWidth="1"/>
    <col min="2" max="2" width="31.7109375" style="0" customWidth="1"/>
    <col min="3" max="3" width="12.7109375" style="0" customWidth="1"/>
    <col min="4" max="4" width="17.00390625" style="0" customWidth="1"/>
    <col min="10" max="10" width="11.421875" style="0" customWidth="1"/>
    <col min="11" max="11" width="8.7109375" style="0" customWidth="1"/>
  </cols>
  <sheetData>
    <row r="1" spans="1:9" ht="39" customHeight="1">
      <c r="A1" s="227" t="s">
        <v>700</v>
      </c>
      <c r="B1" s="43"/>
      <c r="C1" s="43"/>
      <c r="D1" s="43"/>
      <c r="E1" s="43"/>
      <c r="F1" s="43"/>
      <c r="G1" s="43"/>
      <c r="H1" s="43"/>
      <c r="I1" s="43"/>
    </row>
    <row r="2" ht="32.25" customHeight="1">
      <c r="A2" s="229" t="s">
        <v>1024</v>
      </c>
    </row>
    <row r="3" ht="18">
      <c r="A3" s="49" t="s">
        <v>998</v>
      </c>
    </row>
    <row r="4" spans="1:5" ht="29.25" customHeight="1">
      <c r="A4" s="49" t="s">
        <v>1025</v>
      </c>
      <c r="E4" s="221"/>
    </row>
    <row r="5" spans="1:14" ht="24.75" customHeight="1">
      <c r="A5" s="268" t="s">
        <v>702</v>
      </c>
      <c r="B5" s="269"/>
      <c r="C5" s="269"/>
      <c r="D5" s="269"/>
      <c r="E5" s="269"/>
      <c r="F5" s="269"/>
      <c r="G5" s="269"/>
      <c r="H5" s="269"/>
      <c r="I5" s="269"/>
      <c r="J5" s="269"/>
      <c r="N5" s="228"/>
    </row>
    <row r="6" spans="1:14" ht="24.75" customHeight="1">
      <c r="A6" s="230"/>
      <c r="B6" s="231"/>
      <c r="C6" s="231"/>
      <c r="D6" s="231"/>
      <c r="E6" s="231"/>
      <c r="F6" s="231"/>
      <c r="G6" s="231"/>
      <c r="H6" s="231"/>
      <c r="I6" s="231"/>
      <c r="J6" s="231"/>
      <c r="N6" s="228"/>
    </row>
    <row r="7" spans="1:5" ht="20.25" thickBot="1">
      <c r="A7" s="53"/>
      <c r="B7" s="23"/>
      <c r="C7" s="23"/>
      <c r="D7" s="23"/>
      <c r="E7" s="23"/>
    </row>
    <row r="8" spans="1:5" ht="36" customHeight="1" thickTop="1">
      <c r="A8" s="53"/>
      <c r="B8" s="23"/>
      <c r="C8" s="131" t="s">
        <v>682</v>
      </c>
      <c r="D8" s="23"/>
      <c r="E8" s="5"/>
    </row>
    <row r="9" spans="1:5" ht="37.5">
      <c r="A9" s="130" t="s">
        <v>628</v>
      </c>
      <c r="B9" s="233" t="s">
        <v>703</v>
      </c>
      <c r="C9" s="132">
        <v>246</v>
      </c>
      <c r="D9" s="23"/>
      <c r="E9" s="23"/>
    </row>
    <row r="10" spans="1:5" ht="15">
      <c r="A10" s="23"/>
      <c r="B10" s="23"/>
      <c r="C10" s="85"/>
      <c r="D10" s="23"/>
      <c r="E10" s="23"/>
    </row>
    <row r="11" spans="1:5" ht="18.75">
      <c r="A11" s="11" t="s">
        <v>676</v>
      </c>
      <c r="B11" s="12" t="s">
        <v>704</v>
      </c>
      <c r="C11" s="132">
        <v>46.78</v>
      </c>
      <c r="D11" s="23"/>
      <c r="E11" s="23"/>
    </row>
    <row r="12" spans="1:5" ht="15.75">
      <c r="A12" s="11" t="s">
        <v>677</v>
      </c>
      <c r="B12" s="23"/>
      <c r="C12" s="87"/>
      <c r="D12" s="23"/>
      <c r="E12" s="23"/>
    </row>
    <row r="13" spans="1:5" ht="39" customHeight="1" thickBot="1">
      <c r="A13" s="86"/>
      <c r="B13" s="234" t="s">
        <v>696</v>
      </c>
      <c r="C13" s="133">
        <v>1.1</v>
      </c>
      <c r="D13" s="23"/>
      <c r="E13" s="23"/>
    </row>
    <row r="14" spans="1:5" ht="34.5" customHeight="1" thickTop="1">
      <c r="A14" s="23"/>
      <c r="B14" s="23"/>
      <c r="C14" s="23"/>
      <c r="D14" s="136" t="s">
        <v>678</v>
      </c>
      <c r="E14" s="23"/>
    </row>
    <row r="15" spans="1:5" ht="24" customHeight="1">
      <c r="A15" s="232" t="s">
        <v>678</v>
      </c>
      <c r="B15" s="135" t="s">
        <v>1026</v>
      </c>
      <c r="C15" s="128"/>
      <c r="D15" s="134">
        <f>DEGREES(ACOS(((SIN(RADIANS(D19))-(SIN(RADIANS(C11))*SIN(RADIANS(-0.5746)))))/((COS(RADIANS(C11))*COS(RADIANS(-0.5746))))))</f>
        <v>112.51469283924146</v>
      </c>
      <c r="E15" s="23"/>
    </row>
    <row r="16" spans="1:5" ht="20.25" customHeight="1">
      <c r="A16" s="17" t="s">
        <v>697</v>
      </c>
      <c r="B16" s="23"/>
      <c r="C16" s="23"/>
      <c r="D16" s="88"/>
      <c r="E16" s="23"/>
    </row>
    <row r="17" spans="1:5" ht="28.5" customHeight="1">
      <c r="A17" s="23"/>
      <c r="B17" s="135" t="s">
        <v>1027</v>
      </c>
      <c r="C17" s="128"/>
      <c r="D17" s="134">
        <f>360-DEGREES(ACOS(((SIN(RADIANS(D19))-(SIN(RADIANS(C11))*SIN(RADIANS(-0.5746)))))/((COS(RADIANS(C11))*COS(RADIANS(-0.5746))))))</f>
        <v>247.48530716075854</v>
      </c>
      <c r="E17" s="23"/>
    </row>
    <row r="18" spans="1:5" ht="15.75" thickBot="1">
      <c r="A18" s="23"/>
      <c r="B18" s="23"/>
      <c r="C18" s="23"/>
      <c r="D18" s="117"/>
      <c r="E18" s="23"/>
    </row>
    <row r="19" spans="1:5" ht="32.25" customHeight="1" thickBot="1" thickTop="1">
      <c r="A19" s="23"/>
      <c r="B19" s="270" t="s">
        <v>999</v>
      </c>
      <c r="C19" s="271"/>
      <c r="D19" s="116">
        <f>DEGREES(ASIN(((COS(RADIANS(C9))*COS(RADIANS(C11))*COS(RADIANS(C13-(1/(60*(TAN(RADIANS(C13+(7.31/((C13)+4.4)))))))))))+(SIN(RADIANS(C11))*SIN(RADIANS(C13-(1/(60*(TAN(RADIANS(C13+(7.31/((C13)+4.4))))))))))))</f>
        <v>-15.63566468235785</v>
      </c>
      <c r="E19" s="23"/>
    </row>
    <row r="20" ht="15.75" thickTop="1"/>
    <row r="23" spans="2:4" ht="22.5" customHeight="1">
      <c r="B23" s="272"/>
      <c r="C23" s="273"/>
      <c r="D23" s="273"/>
    </row>
    <row r="24" ht="18">
      <c r="B24" s="159"/>
    </row>
  </sheetData>
  <sheetProtection sheet="1" objects="1" scenarios="1" selectLockedCells="1"/>
  <mergeCells count="3">
    <mergeCell ref="A5:J5"/>
    <mergeCell ref="B19:C19"/>
    <mergeCell ref="B23:D23"/>
  </mergeCells>
  <printOptions/>
  <pageMargins left="0.7" right="0.7" top="0.787401575" bottom="0.7874015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Ri</cp:lastModifiedBy>
  <dcterms:created xsi:type="dcterms:W3CDTF">2009-01-16T08:01:28Z</dcterms:created>
  <dcterms:modified xsi:type="dcterms:W3CDTF">2019-12-11T14:42:43Z</dcterms:modified>
  <cp:category/>
  <cp:version/>
  <cp:contentType/>
  <cp:contentStatus/>
</cp:coreProperties>
</file>